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495"/>
  </bookViews>
  <sheets>
    <sheet name="表紙" sheetId="10" r:id="rId1"/>
    <sheet name="1.定格消費電力" sheetId="17" r:id="rId2"/>
    <sheet name="2.熱効率" sheetId="4" r:id="rId3"/>
    <sheet name="3.立上り性能" sheetId="11" r:id="rId4"/>
    <sheet name="4.調理能力" sheetId="5" r:id="rId5"/>
    <sheet name="5.消費電力量" sheetId="6" r:id="rId6"/>
    <sheet name="6.均一性(1)" sheetId="15" r:id="rId7"/>
    <sheet name="6.均一性(2)" sheetId="14" r:id="rId8"/>
  </sheets>
  <definedNames>
    <definedName name="_xlnm.Print_Area" localSheetId="1">'1.定格消費電力'!$A$2:$J$56,'1.定格消費電力'!$A$59:$J$111</definedName>
    <definedName name="_xlnm.Print_Area" localSheetId="2">'2.熱効率'!$A$2:$J$45</definedName>
    <definedName name="_xlnm.Print_Area" localSheetId="3">'3.立上り性能'!$A$2:$J$52</definedName>
    <definedName name="_xlnm.Print_Area" localSheetId="4">'4.調理能力'!$A$2:$J$51</definedName>
    <definedName name="_xlnm.Print_Area" localSheetId="5">'5.消費電力量'!$A$2:$J$47</definedName>
    <definedName name="_xlnm.Print_Area" localSheetId="6">'6.均一性(1)'!$A$2:$J$51</definedName>
    <definedName name="_xlnm.Print_Area" localSheetId="7">'6.均一性(2)'!$A$2:$N$57</definedName>
    <definedName name="_xlnm.Print_Area" localSheetId="0">表紙!$A$1:$J$50</definedName>
  </definedNames>
  <calcPr calcId="145621"/>
</workbook>
</file>

<file path=xl/calcChain.xml><?xml version="1.0" encoding="utf-8"?>
<calcChain xmlns="http://schemas.openxmlformats.org/spreadsheetml/2006/main">
  <c r="J17" i="10" l="1"/>
  <c r="I17" i="10"/>
  <c r="G46" i="17"/>
  <c r="G29" i="17"/>
  <c r="G14" i="10" s="1"/>
  <c r="G54" i="17" l="1"/>
  <c r="D56" i="17" l="1"/>
  <c r="G16" i="10" s="1"/>
  <c r="A2" i="14" l="1"/>
  <c r="H24" i="6" l="1"/>
  <c r="G24" i="6"/>
  <c r="H23" i="6"/>
  <c r="G23" i="6"/>
  <c r="A2" i="17"/>
  <c r="A59" i="17" s="1"/>
  <c r="A2" i="4"/>
  <c r="A2" i="11"/>
  <c r="A2" i="5"/>
  <c r="A2" i="6"/>
  <c r="A2" i="15"/>
  <c r="L42" i="17"/>
  <c r="L31" i="10"/>
  <c r="L32" i="10"/>
  <c r="L30" i="10"/>
  <c r="L29" i="10"/>
  <c r="I34" i="10"/>
  <c r="I31" i="10"/>
  <c r="I32" i="10"/>
  <c r="I29" i="10"/>
  <c r="I30" i="10"/>
  <c r="I16" i="10"/>
  <c r="H16" i="10"/>
  <c r="C16" i="10"/>
  <c r="G61" i="17"/>
  <c r="B61" i="17"/>
  <c r="M24" i="6"/>
  <c r="L24" i="6"/>
  <c r="M23" i="6"/>
  <c r="L23" i="6"/>
  <c r="B3" i="5"/>
  <c r="B3" i="11"/>
  <c r="B3" i="4"/>
  <c r="B3" i="17"/>
  <c r="B60" i="17" s="1"/>
  <c r="B3" i="14"/>
  <c r="B3" i="15"/>
  <c r="B3" i="6"/>
  <c r="G4" i="17"/>
  <c r="B4" i="17"/>
  <c r="H9" i="6"/>
  <c r="H14" i="6"/>
  <c r="G9" i="6"/>
  <c r="H16" i="6"/>
  <c r="G25" i="10" s="1"/>
  <c r="H12" i="6"/>
  <c r="G12" i="6"/>
  <c r="G14" i="6"/>
  <c r="G11" i="6"/>
  <c r="H10" i="6"/>
  <c r="D28" i="15"/>
  <c r="E37" i="5"/>
  <c r="H36" i="6"/>
  <c r="L33" i="10" s="1"/>
  <c r="E28" i="15"/>
  <c r="D29" i="15"/>
  <c r="G35" i="10"/>
  <c r="G37" i="5"/>
  <c r="F37" i="5"/>
  <c r="H33" i="5"/>
  <c r="H35" i="5"/>
  <c r="H31" i="5"/>
  <c r="H30" i="5"/>
  <c r="H26" i="5"/>
  <c r="G23" i="10"/>
  <c r="H39" i="4"/>
  <c r="H37" i="4"/>
  <c r="H35" i="4"/>
  <c r="H33" i="4"/>
  <c r="H31" i="4"/>
  <c r="H17" i="4"/>
  <c r="I35" i="4"/>
  <c r="G32" i="5"/>
  <c r="F32" i="5"/>
  <c r="E32" i="5"/>
  <c r="H32" i="5"/>
  <c r="G4" i="15"/>
  <c r="B4" i="15"/>
  <c r="H4" i="14"/>
  <c r="B4" i="14"/>
  <c r="G4" i="4"/>
  <c r="G4" i="6"/>
  <c r="G4" i="5"/>
  <c r="G4" i="11"/>
  <c r="B4" i="6"/>
  <c r="B4" i="5"/>
  <c r="B4" i="11"/>
  <c r="B4" i="4"/>
  <c r="H19" i="11"/>
  <c r="H25" i="11"/>
  <c r="G10" i="6"/>
  <c r="G25" i="11"/>
  <c r="H11" i="6"/>
  <c r="D41" i="14"/>
  <c r="D42" i="14"/>
  <c r="G36" i="10" s="1"/>
  <c r="E41" i="14"/>
  <c r="F41" i="14"/>
  <c r="H27" i="11"/>
  <c r="G20" i="10" s="1"/>
  <c r="H37" i="5"/>
  <c r="H19" i="6"/>
  <c r="G26" i="10"/>
  <c r="H28" i="5"/>
  <c r="G21" i="10"/>
  <c r="H33" i="6"/>
  <c r="I33" i="4"/>
  <c r="I31" i="4"/>
  <c r="H21" i="4"/>
  <c r="I39" i="4"/>
  <c r="I37" i="4"/>
  <c r="I42" i="4"/>
  <c r="G18" i="10"/>
  <c r="I44" i="4"/>
  <c r="H26" i="6" l="1"/>
  <c r="I33" i="10"/>
  <c r="H29" i="11"/>
  <c r="G26" i="6"/>
  <c r="H28" i="6" s="1"/>
  <c r="H30" i="6" s="1"/>
  <c r="H45" i="6" l="1"/>
  <c r="G32" i="10" s="1"/>
  <c r="H42" i="6"/>
  <c r="G29" i="10" s="1"/>
  <c r="G28" i="10"/>
</calcChain>
</file>

<file path=xl/sharedStrings.xml><?xml version="1.0" encoding="utf-8"?>
<sst xmlns="http://schemas.openxmlformats.org/spreadsheetml/2006/main" count="406" uniqueCount="265">
  <si>
    <t>型　　式</t>
    <rPh sb="0" eb="1">
      <t>カタ</t>
    </rPh>
    <rPh sb="3" eb="4">
      <t>シキ</t>
    </rPh>
    <phoneticPr fontId="3"/>
  </si>
  <si>
    <t>製造者名</t>
    <rPh sb="0" eb="2">
      <t>セイゾウ</t>
    </rPh>
    <rPh sb="2" eb="3">
      <t>シャ</t>
    </rPh>
    <rPh sb="3" eb="4">
      <t>メイ</t>
    </rPh>
    <phoneticPr fontId="3"/>
  </si>
  <si>
    <t xml:space="preserve"> (kWh/日）</t>
  </si>
  <si>
    <t>試験場所</t>
    <rPh sb="0" eb="2">
      <t>シケン</t>
    </rPh>
    <rPh sb="2" eb="4">
      <t>バショ</t>
    </rPh>
    <phoneticPr fontId="3"/>
  </si>
  <si>
    <t>（Ｄ）　　×</t>
    <phoneticPr fontId="3"/>
  </si>
  <si>
    <t>（Ｈ）　</t>
    <phoneticPr fontId="3"/>
  </si>
  <si>
    <t>電　　源</t>
    <rPh sb="0" eb="1">
      <t>デン</t>
    </rPh>
    <rPh sb="3" eb="4">
      <t>ミナモト</t>
    </rPh>
    <phoneticPr fontId="3"/>
  </si>
  <si>
    <t>(kWh/h)</t>
    <phoneticPr fontId="3"/>
  </si>
  <si>
    <t>機器の
主な仕様</t>
    <rPh sb="0" eb="2">
      <t>キキ</t>
    </rPh>
    <rPh sb="4" eb="5">
      <t>オモ</t>
    </rPh>
    <rPh sb="6" eb="8">
      <t>シヨウ</t>
    </rPh>
    <phoneticPr fontId="3"/>
  </si>
  <si>
    <t>担当部署</t>
    <rPh sb="0" eb="2">
      <t>タントウ</t>
    </rPh>
    <rPh sb="2" eb="4">
      <t>ブショ</t>
    </rPh>
    <phoneticPr fontId="3"/>
  </si>
  <si>
    <t>定格消費電力</t>
    <rPh sb="0" eb="2">
      <t>テイカク</t>
    </rPh>
    <rPh sb="2" eb="4">
      <t>ショウヒ</t>
    </rPh>
    <rPh sb="4" eb="6">
      <t>デンリョク</t>
    </rPh>
    <phoneticPr fontId="3"/>
  </si>
  <si>
    <t>高周波出力</t>
    <rPh sb="0" eb="3">
      <t>コウシュウハ</t>
    </rPh>
    <rPh sb="3" eb="5">
      <t>シュツリョク</t>
    </rPh>
    <phoneticPr fontId="3"/>
  </si>
  <si>
    <t>（％）</t>
    <phoneticPr fontId="3"/>
  </si>
  <si>
    <t>(kWh/h)</t>
  </si>
  <si>
    <t>（小数点以下３位）</t>
    <phoneticPr fontId="3"/>
  </si>
  <si>
    <t>(min)</t>
    <phoneticPr fontId="3"/>
  </si>
  <si>
    <t>(小数点以下1位）</t>
    <rPh sb="1" eb="4">
      <t>ショウスウテン</t>
    </rPh>
    <rPh sb="4" eb="6">
      <t>イカ</t>
    </rPh>
    <rPh sb="7" eb="8">
      <t>イ</t>
    </rPh>
    <phoneticPr fontId="3"/>
  </si>
  <si>
    <t>(℃）</t>
    <phoneticPr fontId="3"/>
  </si>
  <si>
    <t>測定写真</t>
    <rPh sb="0" eb="2">
      <t>ソクテイ</t>
    </rPh>
    <rPh sb="2" eb="4">
      <t>シャシン</t>
    </rPh>
    <phoneticPr fontId="3"/>
  </si>
  <si>
    <t>立上りグラフ</t>
    <rPh sb="0" eb="2">
      <t>タチアガ</t>
    </rPh>
    <phoneticPr fontId="3"/>
  </si>
  <si>
    <t>(kWh)</t>
    <phoneticPr fontId="3"/>
  </si>
  <si>
    <t>調理時間</t>
    <rPh sb="0" eb="2">
      <t>チョウリ</t>
    </rPh>
    <rPh sb="2" eb="4">
      <t>ジカン</t>
    </rPh>
    <phoneticPr fontId="3"/>
  </si>
  <si>
    <t>(min)</t>
    <phoneticPr fontId="3"/>
  </si>
  <si>
    <t>(その他の設定値）</t>
    <rPh sb="3" eb="4">
      <t>タ</t>
    </rPh>
    <rPh sb="5" eb="8">
      <t>セッテイチ</t>
    </rPh>
    <phoneticPr fontId="3"/>
  </si>
  <si>
    <t>調理プログラム等</t>
    <rPh sb="0" eb="2">
      <t>チョウリ</t>
    </rPh>
    <rPh sb="7" eb="8">
      <t>トウ</t>
    </rPh>
    <phoneticPr fontId="3"/>
  </si>
  <si>
    <t>(小数点以下2位）</t>
    <rPh sb="1" eb="4">
      <t>ショウスウテン</t>
    </rPh>
    <rPh sb="4" eb="6">
      <t>イカ</t>
    </rPh>
    <rPh sb="7" eb="8">
      <t>イ</t>
    </rPh>
    <phoneticPr fontId="3"/>
  </si>
  <si>
    <t>（小数点以下2位）</t>
    <rPh sb="1" eb="4">
      <t>ショウスウテン</t>
    </rPh>
    <rPh sb="4" eb="6">
      <t>イカ</t>
    </rPh>
    <rPh sb="7" eb="8">
      <t>イ</t>
    </rPh>
    <phoneticPr fontId="3"/>
  </si>
  <si>
    <t>(W)</t>
    <phoneticPr fontId="3"/>
  </si>
  <si>
    <t>1回目</t>
    <rPh sb="1" eb="3">
      <t>カイメ</t>
    </rPh>
    <phoneticPr fontId="3"/>
  </si>
  <si>
    <t>2回目</t>
    <rPh sb="1" eb="3">
      <t>カイメ</t>
    </rPh>
    <phoneticPr fontId="3"/>
  </si>
  <si>
    <t>3回目</t>
    <rPh sb="1" eb="3">
      <t>カイメ</t>
    </rPh>
    <phoneticPr fontId="3"/>
  </si>
  <si>
    <t>平均値</t>
    <rPh sb="0" eb="3">
      <t>ヘイキンチ</t>
    </rPh>
    <phoneticPr fontId="3"/>
  </si>
  <si>
    <t>（ｇ）</t>
    <phoneticPr fontId="3"/>
  </si>
  <si>
    <t>歩留り率（％）</t>
    <rPh sb="0" eb="2">
      <t>ブドマ</t>
    </rPh>
    <rPh sb="3" eb="4">
      <t>リツ</t>
    </rPh>
    <phoneticPr fontId="3"/>
  </si>
  <si>
    <t>調理後の食材写真</t>
    <rPh sb="0" eb="2">
      <t>チョウリ</t>
    </rPh>
    <rPh sb="2" eb="3">
      <t>ゴ</t>
    </rPh>
    <rPh sb="4" eb="6">
      <t>ショクザイ</t>
    </rPh>
    <rPh sb="6" eb="8">
      <t>シャシン</t>
    </rPh>
    <phoneticPr fontId="3"/>
  </si>
  <si>
    <t>調理前の食材写真</t>
    <rPh sb="0" eb="2">
      <t>チョウリ</t>
    </rPh>
    <rPh sb="2" eb="3">
      <t>マエ</t>
    </rPh>
    <rPh sb="4" eb="6">
      <t>ショクザイ</t>
    </rPh>
    <rPh sb="6" eb="8">
      <t>シャシン</t>
    </rPh>
    <phoneticPr fontId="3"/>
  </si>
  <si>
    <t>①立上り時</t>
    <rPh sb="1" eb="3">
      <t>タチアガ</t>
    </rPh>
    <rPh sb="4" eb="5">
      <t>ジ</t>
    </rPh>
    <phoneticPr fontId="3"/>
  </si>
  <si>
    <t>③待機時</t>
    <rPh sb="1" eb="3">
      <t>タイキ</t>
    </rPh>
    <rPh sb="3" eb="4">
      <t>ジ</t>
    </rPh>
    <phoneticPr fontId="3"/>
  </si>
  <si>
    <t>品　　目</t>
    <rPh sb="0" eb="1">
      <t>シナ</t>
    </rPh>
    <rPh sb="3" eb="4">
      <t>メ</t>
    </rPh>
    <phoneticPr fontId="3"/>
  </si>
  <si>
    <t>名　　称</t>
    <rPh sb="0" eb="1">
      <t>ナ</t>
    </rPh>
    <rPh sb="3" eb="4">
      <t>ショウ</t>
    </rPh>
    <phoneticPr fontId="3"/>
  </si>
  <si>
    <t>誤差</t>
    <rPh sb="0" eb="2">
      <t>ゴサ</t>
    </rPh>
    <phoneticPr fontId="3"/>
  </si>
  <si>
    <t>（ｗ） ×</t>
    <phoneticPr fontId="3"/>
  </si>
  <si>
    <t>作成日</t>
    <rPh sb="0" eb="3">
      <t>サクセイビ</t>
    </rPh>
    <phoneticPr fontId="3"/>
  </si>
  <si>
    <t>試験期間</t>
    <rPh sb="0" eb="2">
      <t>シケン</t>
    </rPh>
    <rPh sb="2" eb="4">
      <t>キカン</t>
    </rPh>
    <phoneticPr fontId="3"/>
  </si>
  <si>
    <r>
      <rPr>
        <i/>
        <sz val="14"/>
        <rFont val="Symbol"/>
        <family val="1"/>
        <charset val="2"/>
      </rPr>
      <t>h</t>
    </r>
    <r>
      <rPr>
        <vertAlign val="subscript"/>
        <sz val="14"/>
        <rFont val="Century"/>
        <family val="1"/>
      </rPr>
      <t>s</t>
    </r>
    <phoneticPr fontId="3"/>
  </si>
  <si>
    <t>重量(ｋｇ)</t>
    <rPh sb="0" eb="2">
      <t>ジュウリョウ</t>
    </rPh>
    <phoneticPr fontId="3"/>
  </si>
  <si>
    <t>～</t>
    <phoneticPr fontId="3"/>
  </si>
  <si>
    <t>測定機器</t>
    <rPh sb="0" eb="2">
      <t>ソクテイ</t>
    </rPh>
    <rPh sb="2" eb="4">
      <t>キキ</t>
    </rPh>
    <phoneticPr fontId="3"/>
  </si>
  <si>
    <t>試験日</t>
    <rPh sb="0" eb="3">
      <t>シケンビ</t>
    </rPh>
    <phoneticPr fontId="3"/>
  </si>
  <si>
    <t>室温（℃）</t>
    <rPh sb="0" eb="2">
      <t>シツオン</t>
    </rPh>
    <phoneticPr fontId="3"/>
  </si>
  <si>
    <t>湿度（％）</t>
    <rPh sb="0" eb="2">
      <t>シツド</t>
    </rPh>
    <phoneticPr fontId="3"/>
  </si>
  <si>
    <t>気圧(hPa)</t>
    <rPh sb="0" eb="2">
      <t>キアツ</t>
    </rPh>
    <phoneticPr fontId="3"/>
  </si>
  <si>
    <t>平均温度（℃）</t>
    <rPh sb="0" eb="2">
      <t>ヘイキン</t>
    </rPh>
    <rPh sb="2" eb="4">
      <t>オンド</t>
    </rPh>
    <phoneticPr fontId="3"/>
  </si>
  <si>
    <t>標準偏差値</t>
    <rPh sb="0" eb="2">
      <t>ヒョウジュン</t>
    </rPh>
    <rPh sb="2" eb="5">
      <t>ヘンサチ</t>
    </rPh>
    <phoneticPr fontId="3"/>
  </si>
  <si>
    <t>判定員Ａ</t>
    <rPh sb="0" eb="2">
      <t>ハンテイ</t>
    </rPh>
    <rPh sb="2" eb="3">
      <t>イン</t>
    </rPh>
    <phoneticPr fontId="3"/>
  </si>
  <si>
    <t>判定員Ｂ</t>
    <rPh sb="0" eb="2">
      <t>ハンテイ</t>
    </rPh>
    <rPh sb="2" eb="3">
      <t>イン</t>
    </rPh>
    <phoneticPr fontId="3"/>
  </si>
  <si>
    <t>判定員Ｃ</t>
    <rPh sb="0" eb="2">
      <t>ハンテイ</t>
    </rPh>
    <rPh sb="2" eb="3">
      <t>イン</t>
    </rPh>
    <phoneticPr fontId="3"/>
  </si>
  <si>
    <t>判定　箇所</t>
    <rPh sb="0" eb="2">
      <t>ハンテイ</t>
    </rPh>
    <rPh sb="3" eb="5">
      <t>カショ</t>
    </rPh>
    <phoneticPr fontId="3"/>
  </si>
  <si>
    <t>回数</t>
    <rPh sb="0" eb="2">
      <t>カイスウ</t>
    </rPh>
    <phoneticPr fontId="3"/>
  </si>
  <si>
    <t>②調理時　</t>
    <phoneticPr fontId="3"/>
  </si>
  <si>
    <t>（小数点以下1位）</t>
    <rPh sb="1" eb="4">
      <t>ショウスウテン</t>
    </rPh>
    <rPh sb="4" eb="6">
      <t>イカ</t>
    </rPh>
    <rPh sb="7" eb="8">
      <t>イ</t>
    </rPh>
    <phoneticPr fontId="3"/>
  </si>
  <si>
    <t>(小数点以下１位)</t>
    <phoneticPr fontId="3"/>
  </si>
  <si>
    <t>評     価</t>
    <rPh sb="0" eb="1">
      <t>ヒョウ</t>
    </rPh>
    <rPh sb="6" eb="7">
      <t>アタイ</t>
    </rPh>
    <phoneticPr fontId="3"/>
  </si>
  <si>
    <t>温度上昇の
平均値[℃]</t>
    <rPh sb="0" eb="2">
      <t>オンド</t>
    </rPh>
    <rPh sb="2" eb="4">
      <t>ジョウショウ</t>
    </rPh>
    <rPh sb="6" eb="9">
      <t>ヘイキンチ</t>
    </rPh>
    <phoneticPr fontId="3"/>
  </si>
  <si>
    <r>
      <rPr>
        <i/>
        <sz val="12"/>
        <rFont val="Symbol"/>
        <family val="1"/>
        <charset val="2"/>
      </rPr>
      <t>h</t>
    </r>
    <r>
      <rPr>
        <vertAlign val="subscript"/>
        <sz val="12"/>
        <rFont val="Century"/>
        <family val="1"/>
      </rPr>
      <t>s</t>
    </r>
    <r>
      <rPr>
        <sz val="10"/>
        <rFont val="ＭＳ Ｐゴシック"/>
        <family val="3"/>
        <charset val="128"/>
      </rPr>
      <t>：マイクロ波加熱の熱効率</t>
    </r>
    <r>
      <rPr>
        <sz val="10"/>
        <rFont val="Century"/>
        <family val="1"/>
      </rPr>
      <t>[%]</t>
    </r>
    <rPh sb="7" eb="8">
      <t>ハ</t>
    </rPh>
    <rPh sb="8" eb="10">
      <t>カネツ</t>
    </rPh>
    <rPh sb="11" eb="12">
      <t>ネツ</t>
    </rPh>
    <rPh sb="12" eb="14">
      <t>コウリツ</t>
    </rPh>
    <phoneticPr fontId="3"/>
  </si>
  <si>
    <r>
      <t>マイクロ波加熱の熱効率</t>
    </r>
    <r>
      <rPr>
        <i/>
        <sz val="12"/>
        <rFont val="Symbol"/>
        <family val="1"/>
        <charset val="2"/>
      </rPr>
      <t>h</t>
    </r>
    <r>
      <rPr>
        <sz val="9"/>
        <rFont val="Century"/>
        <family val="1"/>
      </rPr>
      <t>s[%]</t>
    </r>
    <rPh sb="4" eb="5">
      <t>ハ</t>
    </rPh>
    <rPh sb="5" eb="7">
      <t>カネツ</t>
    </rPh>
    <rPh sb="8" eb="9">
      <t>ネツ</t>
    </rPh>
    <rPh sb="9" eb="11">
      <t>コウリツ</t>
    </rPh>
    <phoneticPr fontId="3"/>
  </si>
  <si>
    <t>気圧（ｈPa)</t>
    <rPh sb="0" eb="2">
      <t>キアツ</t>
    </rPh>
    <phoneticPr fontId="3"/>
  </si>
  <si>
    <r>
      <rPr>
        <sz val="9"/>
        <rFont val="ＭＳ Ｐゴシック"/>
        <family val="3"/>
        <charset val="128"/>
      </rPr>
      <t>初温</t>
    </r>
    <r>
      <rPr>
        <sz val="10"/>
        <rFont val="ＭＳ Ｐゴシック"/>
        <family val="3"/>
        <charset val="128"/>
      </rPr>
      <t>：</t>
    </r>
    <r>
      <rPr>
        <i/>
        <sz val="11"/>
        <rFont val="Century"/>
        <family val="1"/>
      </rPr>
      <t>θ</t>
    </r>
    <r>
      <rPr>
        <vertAlign val="subscript"/>
        <sz val="11"/>
        <rFont val="Century"/>
        <family val="1"/>
      </rPr>
      <t>s</t>
    </r>
    <rPh sb="0" eb="1">
      <t>ショ</t>
    </rPh>
    <rPh sb="1" eb="2">
      <t>オン</t>
    </rPh>
    <phoneticPr fontId="3"/>
  </si>
  <si>
    <r>
      <rPr>
        <sz val="9"/>
        <rFont val="ＭＳ Ｐゴシック"/>
        <family val="3"/>
        <charset val="128"/>
      </rPr>
      <t>終温</t>
    </r>
    <r>
      <rPr>
        <sz val="11"/>
        <rFont val="ＭＳ Ｐゴシック"/>
        <family val="3"/>
        <charset val="128"/>
      </rPr>
      <t>：</t>
    </r>
    <r>
      <rPr>
        <i/>
        <sz val="11"/>
        <rFont val="Century"/>
        <family val="1"/>
      </rPr>
      <t>θ</t>
    </r>
    <r>
      <rPr>
        <vertAlign val="subscript"/>
        <sz val="11"/>
        <rFont val="Century"/>
        <family val="1"/>
      </rPr>
      <t>f</t>
    </r>
    <rPh sb="0" eb="1">
      <t>シュウ</t>
    </rPh>
    <rPh sb="1" eb="2">
      <t>オン</t>
    </rPh>
    <phoneticPr fontId="3"/>
  </si>
  <si>
    <r>
      <rPr>
        <i/>
        <sz val="12"/>
        <rFont val="Century"/>
        <family val="1"/>
      </rPr>
      <t>M</t>
    </r>
    <r>
      <rPr>
        <vertAlign val="subscript"/>
        <sz val="12"/>
        <rFont val="Century"/>
        <family val="1"/>
      </rPr>
      <t>s</t>
    </r>
    <r>
      <rPr>
        <sz val="10"/>
        <rFont val="ＭＳ Ｐゴシック"/>
        <family val="3"/>
        <charset val="128"/>
      </rPr>
      <t>：加熱に用いる水の重量</t>
    </r>
    <r>
      <rPr>
        <sz val="10"/>
        <rFont val="Century"/>
        <family val="1"/>
      </rPr>
      <t>[kg]</t>
    </r>
    <rPh sb="3" eb="5">
      <t>カネツ</t>
    </rPh>
    <rPh sb="6" eb="7">
      <t>モチ</t>
    </rPh>
    <rPh sb="9" eb="10">
      <t>ミズ</t>
    </rPh>
    <rPh sb="11" eb="13">
      <t>ジュウリョウ</t>
    </rPh>
    <phoneticPr fontId="3"/>
  </si>
  <si>
    <r>
      <rPr>
        <i/>
        <sz val="12"/>
        <rFont val="Century"/>
        <family val="1"/>
      </rPr>
      <t>C</t>
    </r>
    <r>
      <rPr>
        <i/>
        <sz val="11"/>
        <rFont val="Century"/>
        <family val="1"/>
      </rPr>
      <t xml:space="preserve"> </t>
    </r>
    <r>
      <rPr>
        <sz val="10"/>
        <rFont val="ＭＳ Ｐゴシック"/>
        <family val="3"/>
        <charset val="128"/>
      </rPr>
      <t>=</t>
    </r>
    <phoneticPr fontId="3"/>
  </si>
  <si>
    <r>
      <rPr>
        <i/>
        <sz val="12"/>
        <rFont val="Century"/>
        <family val="1"/>
      </rPr>
      <t>T</t>
    </r>
    <r>
      <rPr>
        <vertAlign val="subscript"/>
        <sz val="12"/>
        <rFont val="Century"/>
        <family val="1"/>
      </rPr>
      <t>g</t>
    </r>
    <r>
      <rPr>
        <sz val="10"/>
        <rFont val="ＭＳ Ｐゴシック"/>
        <family val="3"/>
        <charset val="128"/>
      </rPr>
      <t xml:space="preserve"> =</t>
    </r>
    <phoneticPr fontId="3"/>
  </si>
  <si>
    <r>
      <rPr>
        <i/>
        <sz val="12"/>
        <rFont val="Century"/>
        <family val="1"/>
      </rPr>
      <t>M</t>
    </r>
    <r>
      <rPr>
        <vertAlign val="subscript"/>
        <sz val="12"/>
        <rFont val="Century"/>
        <family val="1"/>
      </rPr>
      <t>s</t>
    </r>
    <r>
      <rPr>
        <sz val="10"/>
        <rFont val="ＭＳ Ｐゴシック"/>
        <family val="3"/>
        <charset val="128"/>
      </rPr>
      <t xml:space="preserve"> =</t>
    </r>
    <phoneticPr fontId="3"/>
  </si>
  <si>
    <r>
      <rPr>
        <i/>
        <sz val="14"/>
        <rFont val="Century"/>
        <family val="1"/>
      </rPr>
      <t>T</t>
    </r>
    <r>
      <rPr>
        <vertAlign val="subscript"/>
        <sz val="14"/>
        <rFont val="Century"/>
        <family val="1"/>
      </rPr>
      <t>s</t>
    </r>
    <phoneticPr fontId="3"/>
  </si>
  <si>
    <r>
      <rPr>
        <i/>
        <sz val="14"/>
        <rFont val="Century"/>
        <family val="1"/>
      </rPr>
      <t>I</t>
    </r>
    <r>
      <rPr>
        <vertAlign val="subscript"/>
        <sz val="14"/>
        <rFont val="Century"/>
        <family val="1"/>
      </rPr>
      <t>w</t>
    </r>
    <phoneticPr fontId="3"/>
  </si>
  <si>
    <t>（小数点以下3位）</t>
    <rPh sb="1" eb="4">
      <t>ショウスウテン</t>
    </rPh>
    <rPh sb="4" eb="6">
      <t>イカ</t>
    </rPh>
    <rPh sb="7" eb="8">
      <t>イ</t>
    </rPh>
    <phoneticPr fontId="3"/>
  </si>
  <si>
    <r>
      <rPr>
        <i/>
        <sz val="12"/>
        <rFont val="Symbol"/>
        <family val="1"/>
        <charset val="2"/>
      </rPr>
      <t>q</t>
    </r>
    <r>
      <rPr>
        <vertAlign val="subscript"/>
        <sz val="12"/>
        <rFont val="Century"/>
        <family val="1"/>
      </rPr>
      <t>s</t>
    </r>
    <r>
      <rPr>
        <sz val="12"/>
        <rFont val="Century"/>
        <family val="1"/>
      </rPr>
      <t xml:space="preserve"> = </t>
    </r>
    <phoneticPr fontId="3"/>
  </si>
  <si>
    <r>
      <rPr>
        <i/>
        <sz val="12"/>
        <rFont val="Symbol"/>
        <family val="1"/>
        <charset val="2"/>
      </rPr>
      <t>q</t>
    </r>
    <r>
      <rPr>
        <vertAlign val="subscript"/>
        <sz val="11"/>
        <rFont val="Century"/>
        <family val="1"/>
      </rPr>
      <t xml:space="preserve">f </t>
    </r>
    <r>
      <rPr>
        <sz val="11"/>
        <rFont val="Century"/>
        <family val="1"/>
      </rPr>
      <t xml:space="preserve"> = </t>
    </r>
    <phoneticPr fontId="3"/>
  </si>
  <si>
    <r>
      <rPr>
        <i/>
        <sz val="12"/>
        <rFont val="Century"/>
        <family val="1"/>
      </rPr>
      <t>P</t>
    </r>
    <r>
      <rPr>
        <vertAlign val="subscript"/>
        <sz val="12"/>
        <rFont val="Century"/>
        <family val="1"/>
      </rPr>
      <t>s</t>
    </r>
    <r>
      <rPr>
        <sz val="12"/>
        <rFont val="Century"/>
        <family val="1"/>
      </rPr>
      <t xml:space="preserve"> = </t>
    </r>
    <phoneticPr fontId="3"/>
  </si>
  <si>
    <r>
      <rPr>
        <i/>
        <sz val="12"/>
        <rFont val="Century"/>
        <family val="1"/>
      </rPr>
      <t>T</t>
    </r>
    <r>
      <rPr>
        <vertAlign val="subscript"/>
        <sz val="12"/>
        <rFont val="Century"/>
        <family val="1"/>
      </rPr>
      <t>s</t>
    </r>
    <r>
      <rPr>
        <sz val="12"/>
        <rFont val="Century"/>
        <family val="1"/>
      </rPr>
      <t xml:space="preserve"> = </t>
    </r>
    <phoneticPr fontId="3"/>
  </si>
  <si>
    <r>
      <rPr>
        <i/>
        <sz val="12"/>
        <rFont val="Century"/>
        <family val="1"/>
      </rPr>
      <t>T</t>
    </r>
    <r>
      <rPr>
        <vertAlign val="subscript"/>
        <sz val="12"/>
        <rFont val="Century"/>
        <family val="1"/>
      </rPr>
      <t>g</t>
    </r>
    <r>
      <rPr>
        <sz val="12"/>
        <rFont val="Century"/>
        <family val="1"/>
      </rPr>
      <t xml:space="preserve"> =</t>
    </r>
    <phoneticPr fontId="3"/>
  </si>
  <si>
    <r>
      <rPr>
        <i/>
        <sz val="12"/>
        <rFont val="Century"/>
        <family val="1"/>
      </rPr>
      <t>T</t>
    </r>
    <r>
      <rPr>
        <vertAlign val="subscript"/>
        <sz val="12"/>
        <rFont val="Century"/>
        <family val="1"/>
      </rPr>
      <t>s</t>
    </r>
    <r>
      <rPr>
        <sz val="10"/>
        <rFont val="ＭＳ Ｐゴシック"/>
        <family val="3"/>
        <charset val="128"/>
      </rPr>
      <t xml:space="preserve"> 平均値</t>
    </r>
    <r>
      <rPr>
        <sz val="12"/>
        <rFont val="ＭＳ Ｐゴシック"/>
        <family val="3"/>
        <charset val="128"/>
      </rPr>
      <t xml:space="preserve"> =</t>
    </r>
    <rPh sb="3" eb="6">
      <t>ヘイキンチ</t>
    </rPh>
    <phoneticPr fontId="3"/>
  </si>
  <si>
    <t>(小数点以下3位）</t>
    <rPh sb="1" eb="4">
      <t>ショウスウテン</t>
    </rPh>
    <rPh sb="4" eb="6">
      <t>イカ</t>
    </rPh>
    <rPh sb="7" eb="8">
      <t>イ</t>
    </rPh>
    <phoneticPr fontId="3"/>
  </si>
  <si>
    <t>（ｓ）</t>
    <phoneticPr fontId="3"/>
  </si>
  <si>
    <t>オーブン機能およびグリル機能の設定値（製造者の推奨値）</t>
    <rPh sb="4" eb="6">
      <t>キノウ</t>
    </rPh>
    <rPh sb="12" eb="14">
      <t>キノウ</t>
    </rPh>
    <rPh sb="15" eb="17">
      <t>セッテイ</t>
    </rPh>
    <rPh sb="17" eb="18">
      <t>チ</t>
    </rPh>
    <rPh sb="19" eb="22">
      <t>セイゾウシャ</t>
    </rPh>
    <rPh sb="23" eb="25">
      <t>スイショウ</t>
    </rPh>
    <rPh sb="25" eb="26">
      <t>チ</t>
    </rPh>
    <phoneticPr fontId="3"/>
  </si>
  <si>
    <t>加熱時間（秒）</t>
    <rPh sb="0" eb="2">
      <t>カネツ</t>
    </rPh>
    <rPh sb="2" eb="4">
      <t>ジカン</t>
    </rPh>
    <rPh sb="5" eb="6">
      <t>ビョウ</t>
    </rPh>
    <phoneticPr fontId="3"/>
  </si>
  <si>
    <t>加熱後のしゅうまいの芯温[℃]</t>
    <rPh sb="0" eb="2">
      <t>カネツ</t>
    </rPh>
    <rPh sb="2" eb="3">
      <t>ゴ</t>
    </rPh>
    <rPh sb="10" eb="11">
      <t>シン</t>
    </rPh>
    <rPh sb="11" eb="12">
      <t>オン</t>
    </rPh>
    <phoneticPr fontId="3"/>
  </si>
  <si>
    <r>
      <t>　</t>
    </r>
    <r>
      <rPr>
        <i/>
        <sz val="12"/>
        <rFont val="Century"/>
        <family val="1"/>
      </rPr>
      <t>V</t>
    </r>
    <r>
      <rPr>
        <vertAlign val="subscript"/>
        <sz val="12"/>
        <rFont val="Century"/>
        <family val="1"/>
      </rPr>
      <t>c</t>
    </r>
    <r>
      <rPr>
        <sz val="10"/>
        <rFont val="ＭＳ Ｐゴシック"/>
        <family val="3"/>
        <charset val="128"/>
      </rPr>
      <t>＝</t>
    </r>
    <phoneticPr fontId="3"/>
  </si>
  <si>
    <r>
      <rPr>
        <i/>
        <sz val="12"/>
        <rFont val="Century"/>
        <family val="1"/>
      </rPr>
      <t>T</t>
    </r>
    <r>
      <rPr>
        <vertAlign val="subscript"/>
        <sz val="12"/>
        <rFont val="Century"/>
        <family val="1"/>
      </rPr>
      <t xml:space="preserve">c </t>
    </r>
    <r>
      <rPr>
        <sz val="10"/>
        <rFont val="Century"/>
        <family val="1"/>
      </rPr>
      <t xml:space="preserve">= </t>
    </r>
    <phoneticPr fontId="3"/>
  </si>
  <si>
    <r>
      <rPr>
        <i/>
        <sz val="12"/>
        <rFont val="Century"/>
        <family val="1"/>
      </rPr>
      <t>P</t>
    </r>
    <r>
      <rPr>
        <vertAlign val="subscript"/>
        <sz val="12"/>
        <rFont val="Century"/>
        <family val="1"/>
      </rPr>
      <t>s</t>
    </r>
    <r>
      <rPr>
        <sz val="10"/>
        <rFont val="ＭＳ Ｐゴシック"/>
        <family val="3"/>
        <charset val="128"/>
      </rPr>
      <t xml:space="preserve"> = </t>
    </r>
    <phoneticPr fontId="3"/>
  </si>
  <si>
    <t>（min/回)</t>
    <rPh sb="5" eb="6">
      <t>カイ</t>
    </rPh>
    <phoneticPr fontId="3"/>
  </si>
  <si>
    <r>
      <rPr>
        <i/>
        <sz val="12"/>
        <rFont val="Century"/>
        <family val="1"/>
      </rPr>
      <t>P</t>
    </r>
    <r>
      <rPr>
        <vertAlign val="subscript"/>
        <sz val="12"/>
        <rFont val="Century"/>
        <family val="1"/>
      </rPr>
      <t>i</t>
    </r>
    <r>
      <rPr>
        <sz val="11"/>
        <rFont val="Century"/>
        <family val="1"/>
      </rPr>
      <t xml:space="preserve"> =</t>
    </r>
    <r>
      <rPr>
        <vertAlign val="subscript"/>
        <sz val="12"/>
        <rFont val="Century"/>
        <family val="1"/>
      </rPr>
      <t xml:space="preserve"> </t>
    </r>
    <phoneticPr fontId="3"/>
  </si>
  <si>
    <r>
      <rPr>
        <i/>
        <sz val="12"/>
        <rFont val="Century"/>
        <family val="1"/>
      </rPr>
      <t>T</t>
    </r>
    <r>
      <rPr>
        <vertAlign val="subscript"/>
        <sz val="12"/>
        <rFont val="Century"/>
        <family val="1"/>
      </rPr>
      <t>i</t>
    </r>
    <r>
      <rPr>
        <sz val="10"/>
        <rFont val="Century"/>
        <family val="1"/>
      </rPr>
      <t xml:space="preserve"> = </t>
    </r>
    <phoneticPr fontId="3"/>
  </si>
  <si>
    <t>（小数点以下2位）</t>
    <phoneticPr fontId="3"/>
  </si>
  <si>
    <r>
      <rPr>
        <i/>
        <sz val="12"/>
        <rFont val="Century"/>
        <family val="1"/>
      </rPr>
      <t>T</t>
    </r>
    <r>
      <rPr>
        <vertAlign val="subscript"/>
        <sz val="12"/>
        <rFont val="Century"/>
        <family val="1"/>
      </rPr>
      <t>g</t>
    </r>
    <r>
      <rPr>
        <sz val="10"/>
        <rFont val="ＭＳ Ｐゴシック"/>
        <family val="3"/>
        <charset val="128"/>
      </rPr>
      <t>：加熱時間</t>
    </r>
    <r>
      <rPr>
        <sz val="10"/>
        <rFont val="Century"/>
        <family val="1"/>
      </rPr>
      <t>[s]</t>
    </r>
    <r>
      <rPr>
        <sz val="10"/>
        <rFont val="ＭＳ Ｐゴシック"/>
        <family val="3"/>
        <charset val="128"/>
      </rPr>
      <t xml:space="preserve">
</t>
    </r>
    <r>
      <rPr>
        <sz val="9"/>
        <rFont val="ＭＳ Ｐゴシック"/>
        <family val="3"/>
        <charset val="128"/>
      </rPr>
      <t>ただし、加熱時間には発信管へ の電源投入から発信立上りまでに要する余熱時間は含めない。</t>
    </r>
    <rPh sb="3" eb="5">
      <t>カネツ</t>
    </rPh>
    <rPh sb="5" eb="7">
      <t>ジカン</t>
    </rPh>
    <rPh sb="15" eb="17">
      <t>カネツ</t>
    </rPh>
    <rPh sb="17" eb="19">
      <t>ジカン</t>
    </rPh>
    <rPh sb="21" eb="23">
      <t>ハッシン</t>
    </rPh>
    <rPh sb="23" eb="24">
      <t>カン</t>
    </rPh>
    <rPh sb="27" eb="29">
      <t>デンゲン</t>
    </rPh>
    <rPh sb="29" eb="31">
      <t>トウニュウ</t>
    </rPh>
    <phoneticPr fontId="3"/>
  </si>
  <si>
    <t>(%)</t>
    <phoneticPr fontId="3"/>
  </si>
  <si>
    <r>
      <rPr>
        <i/>
        <sz val="12"/>
        <rFont val="Century"/>
        <family val="1"/>
      </rPr>
      <t>T</t>
    </r>
    <r>
      <rPr>
        <vertAlign val="subscript"/>
        <sz val="12"/>
        <rFont val="Century"/>
        <family val="1"/>
      </rPr>
      <t>g</t>
    </r>
    <r>
      <rPr>
        <sz val="12"/>
        <rFont val="Century"/>
        <family val="1"/>
      </rPr>
      <t>:</t>
    </r>
    <r>
      <rPr>
        <sz val="10"/>
        <rFont val="Century"/>
        <family val="1"/>
      </rPr>
      <t xml:space="preserve"> </t>
    </r>
    <r>
      <rPr>
        <sz val="10"/>
        <rFont val="ＭＳ Ｐゴシック"/>
        <family val="3"/>
        <charset val="128"/>
      </rPr>
      <t>待機状態に達した時間</t>
    </r>
    <r>
      <rPr>
        <sz val="10"/>
        <rFont val="Century"/>
        <family val="1"/>
      </rPr>
      <t>[min]</t>
    </r>
    <phoneticPr fontId="3"/>
  </si>
  <si>
    <r>
      <rPr>
        <i/>
        <sz val="12"/>
        <rFont val="Century"/>
        <family val="1"/>
      </rPr>
      <t>T</t>
    </r>
    <r>
      <rPr>
        <vertAlign val="subscript"/>
        <sz val="12"/>
        <rFont val="Century"/>
        <family val="1"/>
      </rPr>
      <t>s</t>
    </r>
    <r>
      <rPr>
        <sz val="10"/>
        <rFont val="Century"/>
        <family val="1"/>
      </rPr>
      <t xml:space="preserve">: </t>
    </r>
    <r>
      <rPr>
        <sz val="10"/>
        <rFont val="ＭＳ Ｐゴシック"/>
        <family val="3"/>
        <charset val="128"/>
      </rPr>
      <t>立上り性能</t>
    </r>
    <r>
      <rPr>
        <sz val="10"/>
        <rFont val="Century"/>
        <family val="1"/>
      </rPr>
      <t>[min]</t>
    </r>
    <phoneticPr fontId="3"/>
  </si>
  <si>
    <r>
      <rPr>
        <i/>
        <sz val="12"/>
        <rFont val="Century"/>
        <family val="1"/>
      </rPr>
      <t>θ</t>
    </r>
    <r>
      <rPr>
        <vertAlign val="subscript"/>
        <sz val="12"/>
        <rFont val="Century"/>
        <family val="1"/>
      </rPr>
      <t>f</t>
    </r>
    <r>
      <rPr>
        <sz val="10"/>
        <rFont val="Symbol"/>
        <family val="1"/>
        <charset val="2"/>
      </rPr>
      <t xml:space="preserve"> : </t>
    </r>
    <r>
      <rPr>
        <sz val="10"/>
        <rFont val="ＭＳ Ｐゴシック"/>
        <family val="3"/>
        <charset val="128"/>
      </rPr>
      <t>庫内中央の最終温度</t>
    </r>
    <r>
      <rPr>
        <sz val="10"/>
        <rFont val="Symbol"/>
        <family val="1"/>
        <charset val="2"/>
      </rPr>
      <t>[</t>
    </r>
    <r>
      <rPr>
        <sz val="10"/>
        <rFont val="ＭＳ Ｐゴシック"/>
        <family val="3"/>
        <charset val="128"/>
      </rPr>
      <t>℃</t>
    </r>
    <r>
      <rPr>
        <sz val="10"/>
        <rFont val="Symbol"/>
        <family val="1"/>
        <charset val="2"/>
      </rPr>
      <t>]</t>
    </r>
    <phoneticPr fontId="3"/>
  </si>
  <si>
    <t>（ℓ）</t>
    <phoneticPr fontId="3"/>
  </si>
  <si>
    <t>（個）</t>
    <rPh sb="1" eb="2">
      <t>コ</t>
    </rPh>
    <phoneticPr fontId="3"/>
  </si>
  <si>
    <t>(kg)</t>
    <phoneticPr fontId="3"/>
  </si>
  <si>
    <r>
      <rPr>
        <sz val="9"/>
        <rFont val="Century"/>
        <family val="1"/>
      </rPr>
      <t>(kJ/kg</t>
    </r>
    <r>
      <rPr>
        <sz val="9"/>
        <rFont val="ＭＳ Ｐゴシック"/>
        <family val="3"/>
        <charset val="128"/>
      </rPr>
      <t>℃）</t>
    </r>
    <phoneticPr fontId="3"/>
  </si>
  <si>
    <t>(s)</t>
    <phoneticPr fontId="3"/>
  </si>
  <si>
    <t>(kW)</t>
    <phoneticPr fontId="3"/>
  </si>
  <si>
    <r>
      <rPr>
        <i/>
        <sz val="12"/>
        <rFont val="Century"/>
        <family val="1"/>
      </rPr>
      <t>P</t>
    </r>
    <r>
      <rPr>
        <vertAlign val="subscript"/>
        <sz val="12"/>
        <rFont val="Century"/>
        <family val="1"/>
      </rPr>
      <t>c</t>
    </r>
    <r>
      <rPr>
        <sz val="11"/>
        <rFont val="ＭＳ Ｐゴシック"/>
        <family val="3"/>
        <charset val="128"/>
      </rPr>
      <t xml:space="preserve"> = </t>
    </r>
    <phoneticPr fontId="3"/>
  </si>
  <si>
    <r>
      <rPr>
        <i/>
        <sz val="12"/>
        <rFont val="Symbol"/>
        <family val="1"/>
        <charset val="2"/>
      </rPr>
      <t>q</t>
    </r>
    <r>
      <rPr>
        <vertAlign val="subscript"/>
        <sz val="12"/>
        <rFont val="Century"/>
        <family val="1"/>
      </rPr>
      <t>s</t>
    </r>
    <r>
      <rPr>
        <sz val="10"/>
        <rFont val="ＭＳ Ｐゴシック"/>
        <family val="3"/>
        <charset val="128"/>
      </rPr>
      <t>：庫内中央の初温</t>
    </r>
    <r>
      <rPr>
        <sz val="10"/>
        <rFont val="Century"/>
        <family val="1"/>
      </rPr>
      <t>[</t>
    </r>
    <r>
      <rPr>
        <sz val="10"/>
        <rFont val="ＭＳ Ｐゴシック"/>
        <family val="3"/>
        <charset val="128"/>
      </rPr>
      <t>℃</t>
    </r>
    <r>
      <rPr>
        <sz val="10"/>
        <rFont val="Century"/>
        <family val="1"/>
      </rPr>
      <t>]</t>
    </r>
    <rPh sb="3" eb="5">
      <t>コナイ</t>
    </rPh>
    <rPh sb="5" eb="7">
      <t>チュウオウ</t>
    </rPh>
    <rPh sb="8" eb="9">
      <t>ショ</t>
    </rPh>
    <rPh sb="9" eb="10">
      <t>オン</t>
    </rPh>
    <phoneticPr fontId="3"/>
  </si>
  <si>
    <r>
      <t>調理前の食材重量：　</t>
    </r>
    <r>
      <rPr>
        <i/>
        <sz val="10"/>
        <rFont val="Century"/>
        <family val="1"/>
      </rPr>
      <t>M</t>
    </r>
    <r>
      <rPr>
        <vertAlign val="subscript"/>
        <sz val="10"/>
        <rFont val="Century"/>
        <family val="1"/>
      </rPr>
      <t>1</t>
    </r>
    <r>
      <rPr>
        <sz val="10"/>
        <rFont val="ＭＳ Ｐゴシック"/>
        <family val="3"/>
        <charset val="128"/>
      </rPr>
      <t>（ｇ）</t>
    </r>
    <rPh sb="0" eb="2">
      <t>チョウリ</t>
    </rPh>
    <rPh sb="2" eb="3">
      <t>マエ</t>
    </rPh>
    <rPh sb="4" eb="6">
      <t>ショクザイ</t>
    </rPh>
    <rPh sb="6" eb="8">
      <t>ジュウリョウ</t>
    </rPh>
    <phoneticPr fontId="3"/>
  </si>
  <si>
    <r>
      <t>調理後の食材重量：　</t>
    </r>
    <r>
      <rPr>
        <i/>
        <sz val="10"/>
        <rFont val="Century"/>
        <family val="1"/>
      </rPr>
      <t>M</t>
    </r>
    <r>
      <rPr>
        <vertAlign val="subscript"/>
        <sz val="10"/>
        <rFont val="Century"/>
        <family val="1"/>
      </rPr>
      <t>2</t>
    </r>
    <r>
      <rPr>
        <sz val="10"/>
        <rFont val="ＭＳ Ｐゴシック"/>
        <family val="3"/>
        <charset val="128"/>
      </rPr>
      <t>（ｇ)</t>
    </r>
    <rPh sb="0" eb="2">
      <t>チョウリ</t>
    </rPh>
    <rPh sb="2" eb="3">
      <t>ゴ</t>
    </rPh>
    <rPh sb="4" eb="6">
      <t>ショクザイ</t>
    </rPh>
    <rPh sb="6" eb="8">
      <t>ジュウリョウ</t>
    </rPh>
    <phoneticPr fontId="3"/>
  </si>
  <si>
    <r>
      <rPr>
        <i/>
        <sz val="10"/>
        <rFont val="Century"/>
        <family val="1"/>
      </rPr>
      <t>M</t>
    </r>
    <r>
      <rPr>
        <vertAlign val="subscript"/>
        <sz val="10"/>
        <rFont val="Century"/>
        <family val="1"/>
      </rPr>
      <t>1</t>
    </r>
    <r>
      <rPr>
        <sz val="10"/>
        <rFont val="ＭＳ Ｐゴシック"/>
        <family val="3"/>
        <charset val="128"/>
      </rPr>
      <t xml:space="preserve"> = </t>
    </r>
    <phoneticPr fontId="3"/>
  </si>
  <si>
    <r>
      <rPr>
        <i/>
        <sz val="10"/>
        <rFont val="Century"/>
        <family val="1"/>
      </rPr>
      <t>M</t>
    </r>
    <r>
      <rPr>
        <vertAlign val="subscript"/>
        <sz val="10"/>
        <rFont val="Century"/>
        <family val="1"/>
      </rPr>
      <t>2</t>
    </r>
    <r>
      <rPr>
        <sz val="10"/>
        <rFont val="ＭＳ Ｐゴシック"/>
        <family val="3"/>
        <charset val="128"/>
      </rPr>
      <t xml:space="preserve"> = </t>
    </r>
    <phoneticPr fontId="3"/>
  </si>
  <si>
    <r>
      <rPr>
        <i/>
        <sz val="12"/>
        <rFont val="Symbol"/>
        <family val="1"/>
        <charset val="2"/>
      </rPr>
      <t>q</t>
    </r>
    <r>
      <rPr>
        <vertAlign val="subscript"/>
        <sz val="12"/>
        <rFont val="Century"/>
        <family val="1"/>
      </rPr>
      <t>f</t>
    </r>
    <r>
      <rPr>
        <sz val="12"/>
        <rFont val="ＭＳ Ｐゴシック"/>
        <family val="3"/>
        <charset val="128"/>
      </rPr>
      <t>：</t>
    </r>
    <r>
      <rPr>
        <sz val="10"/>
        <rFont val="ＭＳ Ｐゴシック"/>
        <family val="3"/>
        <charset val="128"/>
      </rPr>
      <t>庫内中央の最終温度</t>
    </r>
    <r>
      <rPr>
        <sz val="10"/>
        <rFont val="Century"/>
        <family val="1"/>
      </rPr>
      <t>[</t>
    </r>
    <r>
      <rPr>
        <sz val="10"/>
        <rFont val="ＭＳ Ｐゴシック"/>
        <family val="3"/>
        <charset val="128"/>
      </rPr>
      <t>℃</t>
    </r>
    <r>
      <rPr>
        <sz val="10"/>
        <rFont val="Century"/>
        <family val="1"/>
      </rPr>
      <t>]</t>
    </r>
    <rPh sb="3" eb="5">
      <t>コナイ</t>
    </rPh>
    <rPh sb="5" eb="7">
      <t>チュウオウ</t>
    </rPh>
    <rPh sb="8" eb="10">
      <t>サイシュウ</t>
    </rPh>
    <rPh sb="10" eb="12">
      <t>オンド</t>
    </rPh>
    <phoneticPr fontId="3"/>
  </si>
  <si>
    <t>食パンのトースト</t>
    <rPh sb="0" eb="1">
      <t>ショク</t>
    </rPh>
    <phoneticPr fontId="3"/>
  </si>
  <si>
    <r>
      <rPr>
        <b/>
        <i/>
        <sz val="14"/>
        <rFont val="Symbol"/>
        <family val="1"/>
        <charset val="2"/>
      </rPr>
      <t>h</t>
    </r>
    <r>
      <rPr>
        <b/>
        <vertAlign val="subscript"/>
        <sz val="14"/>
        <rFont val="Century"/>
        <family val="1"/>
      </rPr>
      <t xml:space="preserve">s </t>
    </r>
    <r>
      <rPr>
        <b/>
        <sz val="11"/>
        <rFont val="ＭＳ Ｐゴシック"/>
        <family val="3"/>
        <charset val="128"/>
      </rPr>
      <t>平均値＝</t>
    </r>
    <rPh sb="3" eb="6">
      <t>ヘイキンチ</t>
    </rPh>
    <phoneticPr fontId="3"/>
  </si>
  <si>
    <t>（min/回）</t>
    <rPh sb="5" eb="6">
      <t>カイ</t>
    </rPh>
    <phoneticPr fontId="3"/>
  </si>
  <si>
    <t>冷凍ハンバーグ150ｇ
1個を調理する時間</t>
    <rPh sb="0" eb="2">
      <t>レイトウ</t>
    </rPh>
    <rPh sb="13" eb="14">
      <t>コ</t>
    </rPh>
    <rPh sb="15" eb="17">
      <t>チョウリ</t>
    </rPh>
    <rPh sb="19" eb="21">
      <t>ジカン</t>
    </rPh>
    <phoneticPr fontId="3"/>
  </si>
  <si>
    <r>
      <rPr>
        <i/>
        <sz val="12"/>
        <rFont val="Century"/>
        <family val="1"/>
      </rPr>
      <t>p</t>
    </r>
    <r>
      <rPr>
        <vertAlign val="subscript"/>
        <sz val="12"/>
        <rFont val="Century"/>
        <family val="1"/>
      </rPr>
      <t>s</t>
    </r>
    <r>
      <rPr>
        <vertAlign val="subscript"/>
        <sz val="12"/>
        <rFont val="ＭＳ Ｐゴシック"/>
        <family val="3"/>
        <charset val="128"/>
      </rPr>
      <t xml:space="preserve"> </t>
    </r>
    <r>
      <rPr>
        <sz val="12"/>
        <rFont val="ＭＳ Ｐゴシック"/>
        <family val="3"/>
        <charset val="128"/>
      </rPr>
      <t>=</t>
    </r>
    <phoneticPr fontId="3"/>
  </si>
  <si>
    <r>
      <rPr>
        <i/>
        <sz val="12"/>
        <rFont val="Century"/>
        <family val="1"/>
      </rPr>
      <t>p</t>
    </r>
    <r>
      <rPr>
        <vertAlign val="subscript"/>
        <sz val="12"/>
        <rFont val="Century"/>
        <family val="1"/>
      </rPr>
      <t>s</t>
    </r>
    <r>
      <rPr>
        <sz val="10"/>
        <rFont val="ＭＳ Ｐゴシック"/>
        <family val="3"/>
        <charset val="128"/>
      </rPr>
      <t>：消費電力</t>
    </r>
    <r>
      <rPr>
        <sz val="10"/>
        <rFont val="Century"/>
        <family val="1"/>
      </rPr>
      <t>[kW]</t>
    </r>
    <rPh sb="3" eb="5">
      <t>ショウヒ</t>
    </rPh>
    <rPh sb="5" eb="7">
      <t>デンリョク</t>
    </rPh>
    <phoneticPr fontId="3"/>
  </si>
  <si>
    <r>
      <rPr>
        <i/>
        <sz val="12"/>
        <rFont val="Century"/>
        <family val="1"/>
      </rPr>
      <t>θ</t>
    </r>
    <r>
      <rPr>
        <vertAlign val="subscript"/>
        <sz val="12"/>
        <rFont val="Century"/>
        <family val="1"/>
      </rPr>
      <t>s</t>
    </r>
    <r>
      <rPr>
        <sz val="10"/>
        <rFont val="Symbol"/>
        <family val="1"/>
        <charset val="2"/>
      </rPr>
      <t xml:space="preserve">: </t>
    </r>
    <r>
      <rPr>
        <sz val="10"/>
        <rFont val="ＭＳ Ｐゴシック"/>
        <family val="3"/>
        <charset val="128"/>
      </rPr>
      <t>庫内中央の初温</t>
    </r>
    <r>
      <rPr>
        <sz val="10"/>
        <rFont val="Symbol"/>
        <family val="1"/>
        <charset val="2"/>
      </rPr>
      <t>[</t>
    </r>
    <r>
      <rPr>
        <sz val="10"/>
        <rFont val="ＭＳ Ｐゴシック"/>
        <family val="3"/>
        <charset val="128"/>
      </rPr>
      <t>℃</t>
    </r>
    <r>
      <rPr>
        <sz val="10"/>
        <rFont val="Symbol"/>
        <family val="1"/>
        <charset val="2"/>
      </rPr>
      <t>]</t>
    </r>
    <phoneticPr fontId="3"/>
  </si>
  <si>
    <r>
      <rPr>
        <i/>
        <sz val="12"/>
        <rFont val="Century"/>
        <family val="1"/>
      </rPr>
      <t>P</t>
    </r>
    <r>
      <rPr>
        <vertAlign val="subscript"/>
        <sz val="10"/>
        <rFont val="Century"/>
        <family val="1"/>
      </rPr>
      <t>s</t>
    </r>
    <r>
      <rPr>
        <sz val="10"/>
        <rFont val="Century"/>
        <family val="1"/>
      </rPr>
      <t xml:space="preserve">: </t>
    </r>
    <r>
      <rPr>
        <sz val="10"/>
        <rFont val="ＭＳ Ｐゴシック"/>
        <family val="3"/>
        <charset val="128"/>
      </rPr>
      <t>消費電力量</t>
    </r>
    <r>
      <rPr>
        <sz val="10"/>
        <rFont val="Century"/>
        <family val="1"/>
      </rPr>
      <t>[kWh/</t>
    </r>
    <r>
      <rPr>
        <sz val="10"/>
        <rFont val="ＭＳ Ｐゴシック"/>
        <family val="3"/>
        <charset val="128"/>
      </rPr>
      <t>回</t>
    </r>
    <r>
      <rPr>
        <sz val="10"/>
        <rFont val="Century"/>
        <family val="1"/>
      </rPr>
      <t>]</t>
    </r>
    <phoneticPr fontId="3"/>
  </si>
  <si>
    <t>(kWh/回)</t>
    <rPh sb="5" eb="6">
      <t>カイ</t>
    </rPh>
    <phoneticPr fontId="3"/>
  </si>
  <si>
    <t>(回/日)</t>
    <rPh sb="1" eb="2">
      <t>カイ</t>
    </rPh>
    <rPh sb="3" eb="4">
      <t>ヒ</t>
    </rPh>
    <phoneticPr fontId="3"/>
  </si>
  <si>
    <t>（ｋＷｈ/回）</t>
    <rPh sb="5" eb="6">
      <t>カイ</t>
    </rPh>
    <phoneticPr fontId="3"/>
  </si>
  <si>
    <t>（h/日）</t>
    <rPh sb="3" eb="4">
      <t>ニチ</t>
    </rPh>
    <phoneticPr fontId="3"/>
  </si>
  <si>
    <t>（h/日)</t>
    <phoneticPr fontId="3"/>
  </si>
  <si>
    <t>（kWh/日）</t>
    <rPh sb="5" eb="6">
      <t>ニチ</t>
    </rPh>
    <phoneticPr fontId="3"/>
  </si>
  <si>
    <r>
      <rPr>
        <i/>
        <sz val="10"/>
        <rFont val="Century"/>
        <family val="1"/>
      </rPr>
      <t>h</t>
    </r>
    <r>
      <rPr>
        <vertAlign val="subscript"/>
        <sz val="10"/>
        <rFont val="Century"/>
        <family val="1"/>
      </rPr>
      <t>c</t>
    </r>
    <r>
      <rPr>
        <sz val="10"/>
        <rFont val="ＭＳ Ｐゴシック"/>
        <family val="3"/>
        <charset val="128"/>
      </rPr>
      <t xml:space="preserve"> =</t>
    </r>
    <phoneticPr fontId="3"/>
  </si>
  <si>
    <r>
      <rPr>
        <i/>
        <sz val="10"/>
        <rFont val="Century"/>
        <family val="1"/>
      </rPr>
      <t>h</t>
    </r>
    <r>
      <rPr>
        <vertAlign val="subscript"/>
        <sz val="10"/>
        <rFont val="Century"/>
        <family val="1"/>
      </rPr>
      <t>i</t>
    </r>
    <r>
      <rPr>
        <sz val="10"/>
        <rFont val="ＭＳ Ｐゴシック"/>
        <family val="3"/>
        <charset val="128"/>
      </rPr>
      <t xml:space="preserve"> =</t>
    </r>
    <phoneticPr fontId="3"/>
  </si>
  <si>
    <r>
      <rPr>
        <i/>
        <sz val="10"/>
        <rFont val="Century"/>
        <family val="1"/>
      </rPr>
      <t>h</t>
    </r>
    <r>
      <rPr>
        <vertAlign val="subscript"/>
        <sz val="10"/>
        <rFont val="Century"/>
        <family val="1"/>
      </rPr>
      <t>d</t>
    </r>
    <r>
      <rPr>
        <sz val="10"/>
        <rFont val="ＭＳ Ｐゴシック"/>
        <family val="3"/>
        <charset val="128"/>
      </rPr>
      <t xml:space="preserve"> =</t>
    </r>
    <phoneticPr fontId="3"/>
  </si>
  <si>
    <t>（個/日）</t>
    <rPh sb="1" eb="2">
      <t>コ</t>
    </rPh>
    <rPh sb="3" eb="4">
      <t>ニチ</t>
    </rPh>
    <phoneticPr fontId="3"/>
  </si>
  <si>
    <r>
      <rPr>
        <i/>
        <sz val="10"/>
        <rFont val="Monotype Corsiva"/>
        <family val="4"/>
      </rPr>
      <t>v</t>
    </r>
    <r>
      <rPr>
        <vertAlign val="subscript"/>
        <sz val="10"/>
        <rFont val="Century"/>
        <family val="1"/>
      </rPr>
      <t>d</t>
    </r>
    <r>
      <rPr>
        <sz val="10"/>
        <rFont val="ＭＳ Ｐゴシック"/>
        <family val="3"/>
        <charset val="128"/>
      </rPr>
      <t xml:space="preserve"> =</t>
    </r>
    <phoneticPr fontId="3"/>
  </si>
  <si>
    <r>
      <rPr>
        <i/>
        <sz val="10"/>
        <rFont val="Monotype Corsiva"/>
        <family val="4"/>
      </rPr>
      <t>v</t>
    </r>
    <r>
      <rPr>
        <vertAlign val="subscript"/>
        <sz val="10"/>
        <rFont val="Century"/>
        <family val="1"/>
      </rPr>
      <t xml:space="preserve">d </t>
    </r>
    <r>
      <rPr>
        <sz val="10"/>
        <rFont val="ＭＳ Ｐゴシック"/>
        <family val="3"/>
        <charset val="128"/>
      </rPr>
      <t>: 日あたり調理量[個/日]</t>
    </r>
    <phoneticPr fontId="3"/>
  </si>
  <si>
    <t>マイクロ波のみ</t>
    <rPh sb="4" eb="5">
      <t>ハ</t>
    </rPh>
    <phoneticPr fontId="3"/>
  </si>
  <si>
    <t>ヒータ加熱機能を有するもの</t>
    <rPh sb="3" eb="5">
      <t>カネツ</t>
    </rPh>
    <rPh sb="5" eb="7">
      <t>キノウ</t>
    </rPh>
    <rPh sb="8" eb="9">
      <t>ユウ</t>
    </rPh>
    <phoneticPr fontId="3"/>
  </si>
  <si>
    <t>　　写真1回目</t>
    <rPh sb="2" eb="4">
      <t>シャシン</t>
    </rPh>
    <rPh sb="5" eb="7">
      <t>カイメ</t>
    </rPh>
    <phoneticPr fontId="3"/>
  </si>
  <si>
    <t>　　　　写真2回目</t>
    <rPh sb="4" eb="6">
      <t>シャシン</t>
    </rPh>
    <rPh sb="7" eb="9">
      <t>カイメ</t>
    </rPh>
    <phoneticPr fontId="3"/>
  </si>
  <si>
    <t>　　　写真3回目</t>
    <rPh sb="3" eb="5">
      <t>シャシン</t>
    </rPh>
    <rPh sb="6" eb="8">
      <t>カイメ</t>
    </rPh>
    <phoneticPr fontId="3"/>
  </si>
  <si>
    <t>マイクロ波加熱</t>
    <rPh sb="5" eb="7">
      <t>カネツ</t>
    </rPh>
    <phoneticPr fontId="3"/>
  </si>
  <si>
    <r>
      <rPr>
        <i/>
        <sz val="14"/>
        <rFont val="Century"/>
        <family val="1"/>
      </rPr>
      <t>I</t>
    </r>
    <r>
      <rPr>
        <vertAlign val="subscript"/>
        <sz val="14"/>
        <rFont val="Century"/>
        <family val="1"/>
      </rPr>
      <t>t</t>
    </r>
    <phoneticPr fontId="3"/>
  </si>
  <si>
    <t>再加熱後の食材写真</t>
    <rPh sb="0" eb="3">
      <t>サイカネツ</t>
    </rPh>
    <rPh sb="3" eb="4">
      <t>ゴ</t>
    </rPh>
    <rPh sb="5" eb="7">
      <t>ショクザイ</t>
    </rPh>
    <rPh sb="7" eb="9">
      <t>シャシン</t>
    </rPh>
    <phoneticPr fontId="3"/>
  </si>
  <si>
    <r>
      <rPr>
        <i/>
        <sz val="14"/>
        <rFont val="Century"/>
        <family val="1"/>
      </rPr>
      <t>T</t>
    </r>
    <r>
      <rPr>
        <vertAlign val="subscript"/>
        <sz val="14"/>
        <rFont val="Century"/>
        <family val="1"/>
      </rPr>
      <t>c</t>
    </r>
    <phoneticPr fontId="3"/>
  </si>
  <si>
    <r>
      <rPr>
        <i/>
        <sz val="14"/>
        <rFont val="Century"/>
        <family val="1"/>
      </rPr>
      <t>V</t>
    </r>
    <r>
      <rPr>
        <vertAlign val="subscript"/>
        <sz val="14"/>
        <rFont val="Century"/>
        <family val="1"/>
      </rPr>
      <t>c</t>
    </r>
    <phoneticPr fontId="3"/>
  </si>
  <si>
    <t>（個/h)</t>
    <rPh sb="1" eb="2">
      <t>コ</t>
    </rPh>
    <phoneticPr fontId="3"/>
  </si>
  <si>
    <t>（個/h）</t>
    <rPh sb="1" eb="2">
      <t>コ</t>
    </rPh>
    <phoneticPr fontId="3"/>
  </si>
  <si>
    <t>冷凍ハンバーグ150ｇ</t>
    <rPh sb="0" eb="2">
      <t>レイトウ</t>
    </rPh>
    <phoneticPr fontId="3"/>
  </si>
  <si>
    <t>②調理時</t>
    <phoneticPr fontId="3"/>
  </si>
  <si>
    <t>調理時間想定と調理量想定の日あたり消費電力量を計算する。</t>
    <rPh sb="0" eb="2">
      <t>チョウリ</t>
    </rPh>
    <rPh sb="2" eb="4">
      <t>ジカン</t>
    </rPh>
    <rPh sb="4" eb="6">
      <t>ソウテイ</t>
    </rPh>
    <phoneticPr fontId="3"/>
  </si>
  <si>
    <r>
      <rPr>
        <i/>
        <sz val="10"/>
        <rFont val="Century"/>
        <family val="1"/>
      </rPr>
      <t>T</t>
    </r>
    <r>
      <rPr>
        <vertAlign val="subscript"/>
        <sz val="10"/>
        <rFont val="Century"/>
        <family val="1"/>
      </rPr>
      <t xml:space="preserve">c </t>
    </r>
    <r>
      <rPr>
        <sz val="10"/>
        <rFont val="ＭＳ Ｐゴシック"/>
        <family val="3"/>
        <charset val="128"/>
      </rPr>
      <t>=</t>
    </r>
    <phoneticPr fontId="3"/>
  </si>
  <si>
    <t>（kWh/h）</t>
    <phoneticPr fontId="3"/>
  </si>
  <si>
    <r>
      <rPr>
        <i/>
        <sz val="10"/>
        <rFont val="Century"/>
        <family val="1"/>
      </rPr>
      <t>n</t>
    </r>
    <r>
      <rPr>
        <vertAlign val="subscript"/>
        <sz val="10"/>
        <rFont val="Century"/>
        <family val="1"/>
      </rPr>
      <t>s</t>
    </r>
    <r>
      <rPr>
        <sz val="10"/>
        <rFont val="ＭＳ Ｐゴシック"/>
        <family val="3"/>
        <charset val="128"/>
      </rPr>
      <t xml:space="preserve"> =</t>
    </r>
    <phoneticPr fontId="3"/>
  </si>
  <si>
    <r>
      <rPr>
        <i/>
        <sz val="12"/>
        <rFont val="Century"/>
        <family val="1"/>
      </rPr>
      <t>V</t>
    </r>
    <r>
      <rPr>
        <vertAlign val="subscript"/>
        <sz val="12"/>
        <rFont val="Century"/>
        <family val="1"/>
      </rPr>
      <t>c</t>
    </r>
    <r>
      <rPr>
        <sz val="10"/>
        <rFont val="ＭＳ Ｐゴシック"/>
        <family val="3"/>
        <charset val="128"/>
      </rPr>
      <t>：連続調理能力</t>
    </r>
    <r>
      <rPr>
        <sz val="10"/>
        <rFont val="Century"/>
        <family val="1"/>
      </rPr>
      <t>[</t>
    </r>
    <r>
      <rPr>
        <sz val="10"/>
        <rFont val="ＭＳ Ｐゴシック"/>
        <family val="3"/>
        <charset val="128"/>
      </rPr>
      <t>個</t>
    </r>
    <r>
      <rPr>
        <sz val="10"/>
        <rFont val="Century"/>
        <family val="1"/>
      </rPr>
      <t>/h]</t>
    </r>
    <rPh sb="3" eb="5">
      <t>レンゾク</t>
    </rPh>
    <rPh sb="5" eb="7">
      <t>チョウリ</t>
    </rPh>
    <rPh sb="7" eb="9">
      <t>ノウリョク</t>
    </rPh>
    <rPh sb="10" eb="11">
      <t>コ</t>
    </rPh>
    <phoneticPr fontId="3"/>
  </si>
  <si>
    <t>②食パンのトースト</t>
    <phoneticPr fontId="3"/>
  </si>
  <si>
    <t>④日あたり消費電力量</t>
    <rPh sb="1" eb="2">
      <t>ヒ</t>
    </rPh>
    <phoneticPr fontId="3"/>
  </si>
  <si>
    <t>外形寸法(mm)</t>
    <rPh sb="0" eb="2">
      <t>ガイケイ</t>
    </rPh>
    <rPh sb="2" eb="4">
      <t>スンポウ</t>
    </rPh>
    <phoneticPr fontId="3"/>
  </si>
  <si>
    <t>誤差(参考)</t>
    <rPh sb="0" eb="2">
      <t>ゴサ</t>
    </rPh>
    <rPh sb="3" eb="5">
      <t>サンコウ</t>
    </rPh>
    <phoneticPr fontId="3"/>
  </si>
  <si>
    <t>(調理運転設定)</t>
    <phoneticPr fontId="3"/>
  </si>
  <si>
    <t>(予熱運転設定)</t>
    <rPh sb="1" eb="3">
      <t>ヨネツ</t>
    </rPh>
    <phoneticPr fontId="3"/>
  </si>
  <si>
    <t>(℃)</t>
    <phoneticPr fontId="3"/>
  </si>
  <si>
    <t>①冷凍しゅうまいの再加熱</t>
    <phoneticPr fontId="3"/>
  </si>
  <si>
    <t>温度設定</t>
    <rPh sb="0" eb="2">
      <t>オンド</t>
    </rPh>
    <rPh sb="1" eb="2">
      <t>テイオン</t>
    </rPh>
    <rPh sb="2" eb="4">
      <t>セッテイ</t>
    </rPh>
    <phoneticPr fontId="3"/>
  </si>
  <si>
    <r>
      <rPr>
        <i/>
        <sz val="12"/>
        <rFont val="Century"/>
        <family val="1"/>
      </rPr>
      <t>T</t>
    </r>
    <r>
      <rPr>
        <vertAlign val="subscript"/>
        <sz val="12"/>
        <rFont val="Century"/>
        <family val="1"/>
      </rPr>
      <t>c</t>
    </r>
    <r>
      <rPr>
        <sz val="10"/>
        <rFont val="ＭＳ Ｐゴシック"/>
        <family val="3"/>
        <charset val="128"/>
      </rPr>
      <t>：調理に要した時間</t>
    </r>
    <r>
      <rPr>
        <sz val="10"/>
        <rFont val="ＭＳ Ｐゴシック"/>
        <family val="3"/>
        <charset val="128"/>
      </rPr>
      <t>[min/回]</t>
    </r>
    <rPh sb="3" eb="5">
      <t>チョウリ</t>
    </rPh>
    <rPh sb="6" eb="7">
      <t>ヨウ</t>
    </rPh>
    <rPh sb="9" eb="11">
      <t>ジカン</t>
    </rPh>
    <rPh sb="16" eb="17">
      <t>カイ</t>
    </rPh>
    <phoneticPr fontId="3"/>
  </si>
  <si>
    <r>
      <rPr>
        <sz val="12"/>
        <rFont val="Century"/>
        <family val="1"/>
      </rPr>
      <t xml:space="preserve"> </t>
    </r>
    <r>
      <rPr>
        <i/>
        <sz val="12"/>
        <rFont val="Century"/>
        <family val="1"/>
      </rPr>
      <t>P</t>
    </r>
    <r>
      <rPr>
        <vertAlign val="subscript"/>
        <sz val="12"/>
        <rFont val="Century"/>
        <family val="1"/>
      </rPr>
      <t>c</t>
    </r>
    <r>
      <rPr>
        <sz val="10"/>
        <rFont val="ＭＳ Ｐゴシック"/>
        <family val="3"/>
        <charset val="128"/>
      </rPr>
      <t>：消費電力量</t>
    </r>
    <r>
      <rPr>
        <sz val="10"/>
        <rFont val="ＭＳ Ｐゴシック"/>
        <family val="3"/>
        <charset val="128"/>
      </rPr>
      <t>[kwh/回]</t>
    </r>
    <rPh sb="4" eb="6">
      <t>ショウヒ</t>
    </rPh>
    <rPh sb="6" eb="8">
      <t>デンリョク</t>
    </rPh>
    <rPh sb="8" eb="9">
      <t>リョウ</t>
    </rPh>
    <rPh sb="14" eb="15">
      <t>カイ</t>
    </rPh>
    <phoneticPr fontId="3"/>
  </si>
  <si>
    <r>
      <rPr>
        <i/>
        <sz val="12"/>
        <rFont val="Century"/>
        <family val="1"/>
      </rPr>
      <t>P</t>
    </r>
    <r>
      <rPr>
        <vertAlign val="subscript"/>
        <sz val="12"/>
        <rFont val="Century"/>
        <family val="1"/>
      </rPr>
      <t>s</t>
    </r>
    <r>
      <rPr>
        <sz val="10"/>
        <rFont val="ＭＳ Ｐゴシック"/>
        <family val="3"/>
        <charset val="128"/>
      </rPr>
      <t>：消費電力量</t>
    </r>
    <r>
      <rPr>
        <sz val="10"/>
        <rFont val="ＭＳ Ｐゴシック"/>
        <family val="3"/>
        <charset val="128"/>
      </rPr>
      <t>[kWh/回]</t>
    </r>
    <rPh sb="3" eb="5">
      <t>ショウヒ</t>
    </rPh>
    <rPh sb="5" eb="7">
      <t>デンリョク</t>
    </rPh>
    <rPh sb="7" eb="8">
      <t>リョウ</t>
    </rPh>
    <rPh sb="13" eb="14">
      <t>カイ</t>
    </rPh>
    <phoneticPr fontId="3"/>
  </si>
  <si>
    <r>
      <rPr>
        <i/>
        <sz val="12"/>
        <rFont val="Century"/>
        <family val="1"/>
      </rPr>
      <t>P</t>
    </r>
    <r>
      <rPr>
        <vertAlign val="subscript"/>
        <sz val="12"/>
        <rFont val="Century"/>
        <family val="1"/>
      </rPr>
      <t>i</t>
    </r>
    <r>
      <rPr>
        <sz val="10"/>
        <rFont val="ＭＳ Ｐゴシック"/>
        <family val="3"/>
        <charset val="128"/>
      </rPr>
      <t>：消費電力量</t>
    </r>
    <r>
      <rPr>
        <sz val="12"/>
        <rFont val="ＭＳ Ｐゴシック"/>
        <family val="3"/>
        <charset val="128"/>
      </rPr>
      <t>[</t>
    </r>
    <r>
      <rPr>
        <sz val="10"/>
        <rFont val="ＭＳ Ｐゴシック"/>
        <family val="3"/>
        <charset val="128"/>
      </rPr>
      <t>kWh]</t>
    </r>
    <rPh sb="3" eb="5">
      <t>ショウヒ</t>
    </rPh>
    <rPh sb="5" eb="7">
      <t>デンリョク</t>
    </rPh>
    <rPh sb="7" eb="8">
      <t>リョウ</t>
    </rPh>
    <phoneticPr fontId="3"/>
  </si>
  <si>
    <r>
      <rPr>
        <i/>
        <sz val="12"/>
        <rFont val="Century"/>
        <family val="1"/>
      </rPr>
      <t>T</t>
    </r>
    <r>
      <rPr>
        <vertAlign val="subscript"/>
        <sz val="12"/>
        <rFont val="Century"/>
        <family val="1"/>
      </rPr>
      <t>i</t>
    </r>
    <r>
      <rPr>
        <sz val="10"/>
        <rFont val="ＭＳ Ｐゴシック"/>
        <family val="3"/>
        <charset val="128"/>
      </rPr>
      <t>：消費電力量の測定時間</t>
    </r>
    <r>
      <rPr>
        <sz val="10"/>
        <rFont val="ＭＳ Ｐゴシック"/>
        <family val="3"/>
        <charset val="128"/>
      </rPr>
      <t>： [min]</t>
    </r>
    <rPh sb="9" eb="11">
      <t>ソクテイ</t>
    </rPh>
    <rPh sb="11" eb="13">
      <t>ジカン</t>
    </rPh>
    <phoneticPr fontId="3"/>
  </si>
  <si>
    <r>
      <rPr>
        <i/>
        <sz val="10"/>
        <rFont val="Century"/>
        <family val="1"/>
      </rPr>
      <t>T</t>
    </r>
    <r>
      <rPr>
        <vertAlign val="subscript"/>
        <sz val="10"/>
        <rFont val="Century"/>
        <family val="1"/>
      </rPr>
      <t>c</t>
    </r>
    <r>
      <rPr>
        <sz val="10"/>
        <rFont val="ＭＳ Ｐゴシック"/>
        <family val="3"/>
        <charset val="128"/>
      </rPr>
      <t>：調理に要した時間</t>
    </r>
    <r>
      <rPr>
        <sz val="10"/>
        <rFont val="ＭＳ Ｐゴシック"/>
        <family val="3"/>
        <charset val="128"/>
      </rPr>
      <t>[min/</t>
    </r>
    <r>
      <rPr>
        <sz val="10"/>
        <rFont val="ＭＳ Ｐゴシック"/>
        <family val="3"/>
        <charset val="128"/>
      </rPr>
      <t>回</t>
    </r>
    <r>
      <rPr>
        <sz val="10"/>
        <rFont val="Century"/>
        <family val="1"/>
      </rPr>
      <t>]</t>
    </r>
    <rPh sb="3" eb="5">
      <t>チョウリ</t>
    </rPh>
    <rPh sb="6" eb="7">
      <t>ヨウ</t>
    </rPh>
    <rPh sb="9" eb="11">
      <t>ジカン</t>
    </rPh>
    <rPh sb="16" eb="17">
      <t>カイ</t>
    </rPh>
    <phoneticPr fontId="3"/>
  </si>
  <si>
    <t>冷凍しゅうまいの再加熱</t>
    <rPh sb="0" eb="2">
      <t>レイトウ</t>
    </rPh>
    <rPh sb="8" eb="11">
      <t>サイカネツ</t>
    </rPh>
    <phoneticPr fontId="3"/>
  </si>
  <si>
    <t>2.熱効率</t>
    <phoneticPr fontId="3"/>
  </si>
  <si>
    <t>3.立上り性能</t>
    <rPh sb="2" eb="4">
      <t>タチアガ</t>
    </rPh>
    <rPh sb="5" eb="7">
      <t>セイノウ</t>
    </rPh>
    <phoneticPr fontId="3"/>
  </si>
  <si>
    <t>4.調理能力　</t>
    <phoneticPr fontId="3"/>
  </si>
  <si>
    <t>5．消費
　　電力量</t>
    <rPh sb="2" eb="4">
      <t>ショウヒ</t>
    </rPh>
    <rPh sb="7" eb="9">
      <t>デンリョク</t>
    </rPh>
    <rPh sb="9" eb="10">
      <t>リョウ</t>
    </rPh>
    <phoneticPr fontId="3"/>
  </si>
  <si>
    <t>6.均一性</t>
    <phoneticPr fontId="3"/>
  </si>
  <si>
    <t>室温(℃)</t>
    <phoneticPr fontId="3"/>
  </si>
  <si>
    <t>湿度(%)</t>
    <rPh sb="0" eb="1">
      <t>シツ</t>
    </rPh>
    <rPh sb="1" eb="2">
      <t>タビ</t>
    </rPh>
    <phoneticPr fontId="3"/>
  </si>
  <si>
    <t>気圧(hPa)</t>
    <rPh sb="0" eb="1">
      <t>キ</t>
    </rPh>
    <rPh sb="1" eb="2">
      <t>アツ</t>
    </rPh>
    <phoneticPr fontId="3"/>
  </si>
  <si>
    <t>試験機器の最大消費電力</t>
    <rPh sb="0" eb="2">
      <t>シケン</t>
    </rPh>
    <rPh sb="2" eb="4">
      <t>キキ</t>
    </rPh>
    <rPh sb="5" eb="7">
      <t>サイダイ</t>
    </rPh>
    <rPh sb="7" eb="9">
      <t>ショウヒ</t>
    </rPh>
    <rPh sb="9" eb="11">
      <t>デンリョク</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</si>
  <si>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</si>
  <si>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</si>
  <si>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</si>
  <si>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最大消費電力測定グラフ</t>
    <rPh sb="0" eb="2">
      <t>サイダイ</t>
    </rPh>
    <rPh sb="2" eb="4">
      <t>ショウヒ</t>
    </rPh>
    <rPh sb="4" eb="6">
      <t>デンリョク</t>
    </rPh>
    <rPh sb="6" eb="8">
      <t>ソクテイ</t>
    </rPh>
    <phoneticPr fontId="3"/>
  </si>
  <si>
    <t>(Ｗ)</t>
  </si>
  <si>
    <r>
      <rPr>
        <i/>
        <sz val="14"/>
        <rFont val="Century"/>
        <family val="1"/>
      </rPr>
      <t>p</t>
    </r>
    <r>
      <rPr>
        <vertAlign val="subscript"/>
        <sz val="14"/>
        <rFont val="Century"/>
        <family val="1"/>
      </rPr>
      <t>r</t>
    </r>
    <phoneticPr fontId="3"/>
  </si>
  <si>
    <t>消費電力の許容差</t>
    <rPh sb="0" eb="2">
      <t>ショウヒ</t>
    </rPh>
    <rPh sb="2" eb="4">
      <t>デンリョク</t>
    </rPh>
    <rPh sb="5" eb="7">
      <t>キョヨウ</t>
    </rPh>
    <rPh sb="7" eb="8">
      <t>サ</t>
    </rPh>
    <phoneticPr fontId="3"/>
  </si>
  <si>
    <t>付加装置の選択</t>
    <rPh sb="0" eb="2">
      <t>フカ</t>
    </rPh>
    <rPh sb="2" eb="4">
      <t>ソウチ</t>
    </rPh>
    <rPh sb="5" eb="7">
      <t>センタク</t>
    </rPh>
    <phoneticPr fontId="3"/>
  </si>
  <si>
    <r>
      <t>電熱装置をもつ試験機器の場合には、食材表面の焼き色の</t>
    </r>
    <r>
      <rPr>
        <sz val="10"/>
        <rFont val="ＭＳ Ｐゴシック"/>
        <family val="3"/>
        <charset val="128"/>
      </rPr>
      <t>均一性指数</t>
    </r>
    <r>
      <rPr>
        <i/>
        <sz val="10"/>
        <rFont val="Century"/>
        <family val="1"/>
      </rPr>
      <t>I</t>
    </r>
    <r>
      <rPr>
        <vertAlign val="subscript"/>
        <sz val="10"/>
        <rFont val="Century"/>
        <family val="1"/>
      </rPr>
      <t xml:space="preserve">t </t>
    </r>
    <r>
      <rPr>
        <sz val="10"/>
        <rFont val="ＭＳ Ｐゴシック"/>
        <family val="3"/>
        <charset val="128"/>
      </rPr>
      <t>を測定する。</t>
    </r>
    <rPh sb="0" eb="2">
      <t>デンネツ</t>
    </rPh>
    <rPh sb="2" eb="4">
      <t>ソウチ</t>
    </rPh>
    <rPh sb="12" eb="14">
      <t>バアイ</t>
    </rPh>
    <rPh sb="17" eb="19">
      <t>ショクザイ</t>
    </rPh>
    <rPh sb="19" eb="21">
      <t>ヒョウメン</t>
    </rPh>
    <rPh sb="22" eb="23">
      <t>ヤ</t>
    </rPh>
    <rPh sb="24" eb="25">
      <t>イロ</t>
    </rPh>
    <phoneticPr fontId="3"/>
  </si>
  <si>
    <t>電子レンジ</t>
    <rPh sb="0" eb="2">
      <t>デンシ</t>
    </rPh>
    <phoneticPr fontId="3"/>
  </si>
  <si>
    <t>定格消費電力</t>
    <phoneticPr fontId="3"/>
  </si>
  <si>
    <t>(W)</t>
    <phoneticPr fontId="3"/>
  </si>
  <si>
    <t>高周波出力=</t>
    <rPh sb="0" eb="3">
      <t>コウシュウハ</t>
    </rPh>
    <rPh sb="3" eb="5">
      <t>シュツリョク</t>
    </rPh>
    <phoneticPr fontId="3"/>
  </si>
  <si>
    <t>定格高周波出力</t>
    <rPh sb="0" eb="2">
      <t>テイカク</t>
    </rPh>
    <rPh sb="2" eb="5">
      <t>コウシュウハ</t>
    </rPh>
    <rPh sb="5" eb="7">
      <t>シュツリョク</t>
    </rPh>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</si>
  <si>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</si>
  <si>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t>セールス
ポイント等</t>
    <rPh sb="9" eb="10">
      <t>トウ</t>
    </rPh>
    <phoneticPr fontId="3"/>
  </si>
  <si>
    <t>1.定格消費
　電力</t>
    <rPh sb="2" eb="4">
      <t>テイカク</t>
    </rPh>
    <rPh sb="4" eb="6">
      <t>ショウヒ</t>
    </rPh>
    <rPh sb="8" eb="10">
      <t>デンリョク</t>
    </rPh>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</si>
  <si>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50" eb="52">
      <t>テイカク</t>
    </rPh>
    <rPh sb="52" eb="54">
      <t>ショウヒ</t>
    </rPh>
    <rPh sb="54" eb="55">
      <t>デン</t>
    </rPh>
    <rPh sb="55" eb="56">
      <t>リョク</t>
    </rPh>
    <rPh sb="57" eb="58">
      <t>サ</t>
    </rPh>
    <phoneticPr fontId="3"/>
  </si>
  <si>
    <t>番号</t>
    <rPh sb="0" eb="1">
      <t>バン</t>
    </rPh>
    <rPh sb="1" eb="2">
      <t>ゴウ</t>
    </rPh>
    <phoneticPr fontId="3"/>
  </si>
  <si>
    <r>
      <rPr>
        <vertAlign val="subscript"/>
        <sz val="12"/>
        <rFont val="Symbol"/>
        <family val="1"/>
        <charset val="2"/>
      </rPr>
      <t xml:space="preserve">     </t>
    </r>
    <r>
      <rPr>
        <sz val="10"/>
        <rFont val="Symbol"/>
        <family val="1"/>
        <charset val="2"/>
      </rPr>
      <t xml:space="preserve"> : </t>
    </r>
    <r>
      <rPr>
        <sz val="10"/>
        <rFont val="ＭＳ Ｐゴシック"/>
        <family val="3"/>
        <charset val="128"/>
      </rPr>
      <t>待機状態</t>
    </r>
    <r>
      <rPr>
        <sz val="10"/>
        <rFont val="Symbol"/>
        <family val="1"/>
        <charset val="2"/>
      </rPr>
      <t>[</t>
    </r>
    <r>
      <rPr>
        <sz val="10"/>
        <rFont val="ＭＳ Ｐゴシック"/>
        <family val="3"/>
        <charset val="128"/>
      </rPr>
      <t>℃</t>
    </r>
    <r>
      <rPr>
        <sz val="10"/>
        <rFont val="Symbol"/>
        <family val="1"/>
        <charset val="2"/>
      </rPr>
      <t>]</t>
    </r>
    <rPh sb="8" eb="10">
      <t>タイキ</t>
    </rPh>
    <rPh sb="10" eb="12">
      <t>ジョウタイ</t>
    </rPh>
    <phoneticPr fontId="3"/>
  </si>
  <si>
    <r>
      <rPr>
        <sz val="10"/>
        <rFont val="Century"/>
        <family val="1"/>
      </rPr>
      <t xml:space="preserve"> =</t>
    </r>
    <r>
      <rPr>
        <sz val="10"/>
        <rFont val="ＭＳ Ｐゴシック"/>
        <family val="3"/>
        <charset val="128"/>
      </rPr>
      <t xml:space="preserve"> </t>
    </r>
    <phoneticPr fontId="3"/>
  </si>
  <si>
    <r>
      <rPr>
        <i/>
        <sz val="12"/>
        <rFont val="Cambria"/>
        <family val="1"/>
      </rPr>
      <t>Q</t>
    </r>
    <r>
      <rPr>
        <vertAlign val="subscript"/>
        <sz val="12"/>
        <rFont val="Century"/>
        <family val="1"/>
      </rPr>
      <t>c</t>
    </r>
    <r>
      <rPr>
        <sz val="10"/>
        <rFont val="Century"/>
        <family val="1"/>
      </rPr>
      <t xml:space="preserve"> </t>
    </r>
    <r>
      <rPr>
        <sz val="10"/>
        <rFont val="ＭＳ Ｐゴシック"/>
        <family val="3"/>
        <charset val="128"/>
      </rPr>
      <t>：調理時消費電力量</t>
    </r>
    <r>
      <rPr>
        <sz val="10"/>
        <rFont val="ＭＳ Ｐゴシック"/>
        <family val="3"/>
        <charset val="128"/>
      </rPr>
      <t>[kWh/h]</t>
    </r>
    <r>
      <rPr>
        <sz val="10"/>
        <rFont val="ＭＳ Ｐゴシック"/>
        <family val="3"/>
        <charset val="128"/>
      </rPr>
      <t>は、次の式で計算する。</t>
    </r>
    <rPh sb="4" eb="6">
      <t>チョウリ</t>
    </rPh>
    <rPh sb="6" eb="7">
      <t>ジ</t>
    </rPh>
    <rPh sb="7" eb="9">
      <t>ショウヒ</t>
    </rPh>
    <rPh sb="9" eb="11">
      <t>デンリョク</t>
    </rPh>
    <rPh sb="11" eb="12">
      <t>リョウ</t>
    </rPh>
    <rPh sb="21" eb="22">
      <t>ツギ</t>
    </rPh>
    <rPh sb="23" eb="24">
      <t>シキ</t>
    </rPh>
    <rPh sb="25" eb="27">
      <t>ケイサン</t>
    </rPh>
    <phoneticPr fontId="3"/>
  </si>
  <si>
    <r>
      <rPr>
        <i/>
        <sz val="12"/>
        <rFont val="Cambria"/>
        <family val="1"/>
      </rPr>
      <t>Q</t>
    </r>
    <r>
      <rPr>
        <vertAlign val="subscript"/>
        <sz val="12"/>
        <rFont val="Century"/>
        <family val="1"/>
      </rPr>
      <t>c</t>
    </r>
    <r>
      <rPr>
        <sz val="10"/>
        <rFont val="ＭＳ Ｐゴシック"/>
        <family val="3"/>
        <charset val="128"/>
      </rPr>
      <t xml:space="preserve"> = </t>
    </r>
    <phoneticPr fontId="3"/>
  </si>
  <si>
    <r>
      <rPr>
        <i/>
        <sz val="12"/>
        <rFont val="Cambria"/>
        <family val="1"/>
      </rPr>
      <t>Q</t>
    </r>
    <r>
      <rPr>
        <vertAlign val="subscript"/>
        <sz val="12"/>
        <rFont val="Century"/>
        <family val="1"/>
      </rPr>
      <t>s</t>
    </r>
    <r>
      <rPr>
        <sz val="10"/>
        <rFont val="ＭＳ Ｐゴシック"/>
        <family val="3"/>
        <charset val="128"/>
      </rPr>
      <t xml:space="preserve"> = </t>
    </r>
    <phoneticPr fontId="3"/>
  </si>
  <si>
    <r>
      <rPr>
        <i/>
        <sz val="12"/>
        <rFont val="Cambria"/>
        <family val="1"/>
      </rPr>
      <t>Q</t>
    </r>
    <r>
      <rPr>
        <vertAlign val="subscript"/>
        <sz val="12"/>
        <rFont val="Century"/>
        <family val="1"/>
      </rPr>
      <t>s</t>
    </r>
    <r>
      <rPr>
        <sz val="10"/>
        <rFont val="ＭＳ Ｐゴシック"/>
        <family val="3"/>
        <charset val="128"/>
      </rPr>
      <t>平均値</t>
    </r>
    <r>
      <rPr>
        <sz val="12"/>
        <rFont val="ＭＳ Ｐゴシック"/>
        <family val="3"/>
        <charset val="128"/>
      </rPr>
      <t xml:space="preserve"> = </t>
    </r>
    <rPh sb="2" eb="5">
      <t>ヘイキンチ</t>
    </rPh>
    <phoneticPr fontId="3"/>
  </si>
  <si>
    <r>
      <rPr>
        <i/>
        <sz val="12"/>
        <rFont val="Cambria"/>
        <family val="1"/>
      </rPr>
      <t>Q</t>
    </r>
    <r>
      <rPr>
        <vertAlign val="subscript"/>
        <sz val="12"/>
        <rFont val="Century"/>
        <family val="1"/>
      </rPr>
      <t>c</t>
    </r>
    <r>
      <rPr>
        <sz val="12"/>
        <rFont val="Century"/>
        <family val="1"/>
      </rPr>
      <t xml:space="preserve"> = </t>
    </r>
    <phoneticPr fontId="3"/>
  </si>
  <si>
    <r>
      <rPr>
        <sz val="10"/>
        <rFont val="Symbol"/>
        <family val="1"/>
        <charset val="2"/>
      </rPr>
      <t xml:space="preserve">      </t>
    </r>
    <r>
      <rPr>
        <sz val="10"/>
        <rFont val="ＭＳ Ｐゴシック"/>
        <family val="3"/>
        <charset val="128"/>
      </rPr>
      <t>：待機状態[℃]</t>
    </r>
    <rPh sb="7" eb="9">
      <t>タイキ</t>
    </rPh>
    <rPh sb="9" eb="11">
      <t>ジョウタイ</t>
    </rPh>
    <phoneticPr fontId="3"/>
  </si>
  <si>
    <r>
      <rPr>
        <i/>
        <sz val="12"/>
        <rFont val="Cambria"/>
        <family val="1"/>
      </rPr>
      <t>Q</t>
    </r>
    <r>
      <rPr>
        <vertAlign val="subscript"/>
        <sz val="12"/>
        <rFont val="Century"/>
        <family val="1"/>
      </rPr>
      <t>dH</t>
    </r>
    <r>
      <rPr>
        <sz val="10"/>
        <rFont val="ＭＳ Ｐゴシック"/>
        <family val="3"/>
        <charset val="128"/>
      </rPr>
      <t>：日あたり消費電力量</t>
    </r>
    <r>
      <rPr>
        <sz val="10"/>
        <rFont val="Century"/>
        <family val="1"/>
      </rPr>
      <t>(</t>
    </r>
    <r>
      <rPr>
        <sz val="10"/>
        <rFont val="ＭＳ Ｐゴシック"/>
        <family val="3"/>
        <charset val="128"/>
      </rPr>
      <t>時間想定</t>
    </r>
    <r>
      <rPr>
        <sz val="10"/>
        <rFont val="ＭＳ Ｐゴシック"/>
        <family val="3"/>
        <charset val="128"/>
      </rPr>
      <t>)[kWh/日]</t>
    </r>
    <rPh sb="4" eb="5">
      <t>ヒ</t>
    </rPh>
    <rPh sb="8" eb="10">
      <t>ショウヒ</t>
    </rPh>
    <rPh sb="10" eb="12">
      <t>デンリョク</t>
    </rPh>
    <rPh sb="12" eb="13">
      <t>リョウ</t>
    </rPh>
    <rPh sb="14" eb="16">
      <t>ジカン</t>
    </rPh>
    <rPh sb="16" eb="18">
      <t>ソウテイ</t>
    </rPh>
    <rPh sb="24" eb="25">
      <t>ヒ</t>
    </rPh>
    <phoneticPr fontId="3"/>
  </si>
  <si>
    <r>
      <rPr>
        <i/>
        <sz val="12"/>
        <rFont val="Cambria"/>
        <family val="1"/>
      </rPr>
      <t>Q</t>
    </r>
    <r>
      <rPr>
        <vertAlign val="subscript"/>
        <sz val="12"/>
        <rFont val="Century"/>
        <family val="1"/>
      </rPr>
      <t>dH</t>
    </r>
    <r>
      <rPr>
        <sz val="12"/>
        <rFont val="ＭＳ Ｐゴシック"/>
        <family val="3"/>
        <charset val="128"/>
      </rPr>
      <t xml:space="preserve"> =　</t>
    </r>
    <phoneticPr fontId="3"/>
  </si>
  <si>
    <r>
      <rPr>
        <i/>
        <sz val="14"/>
        <rFont val="Cambria"/>
        <family val="1"/>
      </rPr>
      <t>Q</t>
    </r>
    <r>
      <rPr>
        <vertAlign val="subscript"/>
        <sz val="14"/>
        <rFont val="Century"/>
        <family val="1"/>
      </rPr>
      <t>dV</t>
    </r>
    <r>
      <rPr>
        <sz val="11"/>
        <rFont val="ＭＳ Ｐゴシック"/>
        <family val="3"/>
        <charset val="128"/>
      </rPr>
      <t xml:space="preserve"> </t>
    </r>
    <r>
      <rPr>
        <sz val="10"/>
        <rFont val="ＭＳ Ｐゴシック"/>
        <family val="3"/>
        <charset val="128"/>
      </rPr>
      <t>=</t>
    </r>
    <phoneticPr fontId="3"/>
  </si>
  <si>
    <r>
      <rPr>
        <i/>
        <sz val="10"/>
        <rFont val="Cambria"/>
        <family val="1"/>
      </rPr>
      <t>Q</t>
    </r>
    <r>
      <rPr>
        <vertAlign val="subscript"/>
        <sz val="10"/>
        <rFont val="Century"/>
        <family val="1"/>
      </rPr>
      <t xml:space="preserve">dV </t>
    </r>
    <r>
      <rPr>
        <sz val="10"/>
        <rFont val="ＭＳ Ｐゴシック"/>
        <family val="3"/>
        <charset val="128"/>
      </rPr>
      <t>: 日あたり消費電力量（量想定）[kWh/日]</t>
    </r>
    <phoneticPr fontId="3"/>
  </si>
  <si>
    <r>
      <rPr>
        <i/>
        <sz val="12"/>
        <rFont val="Cambria"/>
        <family val="1"/>
      </rPr>
      <t>Q</t>
    </r>
    <r>
      <rPr>
        <vertAlign val="subscript"/>
        <sz val="12"/>
        <rFont val="Century"/>
        <family val="1"/>
      </rPr>
      <t>i</t>
    </r>
    <r>
      <rPr>
        <sz val="10"/>
        <rFont val="ＭＳ Ｐゴシック"/>
        <family val="3"/>
        <charset val="128"/>
      </rPr>
      <t>：待機時消費電力量</t>
    </r>
    <r>
      <rPr>
        <sz val="10"/>
        <rFont val="ＭＳ Ｐゴシック"/>
        <family val="3"/>
        <charset val="128"/>
      </rPr>
      <t xml:space="preserve"> [kWh/h]</t>
    </r>
    <rPh sb="3" eb="5">
      <t>タイキ</t>
    </rPh>
    <rPh sb="5" eb="6">
      <t>ジ</t>
    </rPh>
    <rPh sb="6" eb="8">
      <t>ショウヒ</t>
    </rPh>
    <rPh sb="8" eb="10">
      <t>デンリョク</t>
    </rPh>
    <rPh sb="10" eb="11">
      <t>リョウ</t>
    </rPh>
    <phoneticPr fontId="3"/>
  </si>
  <si>
    <r>
      <rPr>
        <sz val="12"/>
        <rFont val="ＭＳ Ｐゴシック"/>
        <family val="3"/>
        <charset val="128"/>
      </rPr>
      <t xml:space="preserve"> </t>
    </r>
    <r>
      <rPr>
        <i/>
        <sz val="12"/>
        <rFont val="Cambria"/>
        <family val="1"/>
      </rPr>
      <t>Q</t>
    </r>
    <r>
      <rPr>
        <vertAlign val="subscript"/>
        <sz val="12"/>
        <rFont val="Century"/>
        <family val="1"/>
      </rPr>
      <t>i</t>
    </r>
    <r>
      <rPr>
        <sz val="10"/>
        <rFont val="Century"/>
        <family val="1"/>
      </rPr>
      <t xml:space="preserve"> = </t>
    </r>
    <r>
      <rPr>
        <sz val="10"/>
        <rFont val="ＭＳ Ｐゴシック"/>
        <family val="3"/>
        <charset val="128"/>
      </rPr>
      <t>　</t>
    </r>
    <phoneticPr fontId="3"/>
  </si>
  <si>
    <r>
      <rPr>
        <sz val="12"/>
        <rFont val="ＭＳ Ｐゴシック"/>
        <family val="3"/>
        <charset val="128"/>
      </rPr>
      <t xml:space="preserve"> </t>
    </r>
    <r>
      <rPr>
        <i/>
        <sz val="12"/>
        <rFont val="Cambria"/>
        <family val="1"/>
      </rPr>
      <t>Q</t>
    </r>
    <r>
      <rPr>
        <vertAlign val="subscript"/>
        <sz val="12"/>
        <rFont val="Century"/>
        <family val="1"/>
      </rPr>
      <t>i</t>
    </r>
    <r>
      <rPr>
        <sz val="10"/>
        <rFont val="Century"/>
        <family val="1"/>
      </rPr>
      <t xml:space="preserve">  </t>
    </r>
    <r>
      <rPr>
        <sz val="10"/>
        <rFont val="ＭＳ Ｐゴシック"/>
        <family val="3"/>
        <charset val="128"/>
      </rPr>
      <t>平均値</t>
    </r>
    <r>
      <rPr>
        <sz val="10"/>
        <rFont val="Century"/>
        <family val="1"/>
      </rPr>
      <t xml:space="preserve"> =</t>
    </r>
    <r>
      <rPr>
        <sz val="10"/>
        <rFont val="ＭＳ Ｐゴシック"/>
        <family val="3"/>
        <charset val="128"/>
      </rPr>
      <t>　</t>
    </r>
    <rPh sb="5" eb="7">
      <t>ヘイキン</t>
    </rPh>
    <rPh sb="7" eb="8">
      <t>チ</t>
    </rPh>
    <phoneticPr fontId="3"/>
  </si>
  <si>
    <r>
      <rPr>
        <i/>
        <sz val="12"/>
        <rFont val="Cambria"/>
        <family val="1"/>
      </rPr>
      <t>Q</t>
    </r>
    <r>
      <rPr>
        <vertAlign val="subscript"/>
        <sz val="12"/>
        <rFont val="Century"/>
        <family val="1"/>
      </rPr>
      <t>c</t>
    </r>
    <r>
      <rPr>
        <sz val="10"/>
        <rFont val="ＭＳ Ｐゴシック"/>
        <family val="3"/>
        <charset val="128"/>
      </rPr>
      <t>：調理時消費電力量</t>
    </r>
    <r>
      <rPr>
        <sz val="10"/>
        <rFont val="ＭＳ Ｐゴシック"/>
        <family val="3"/>
        <charset val="128"/>
      </rPr>
      <t>[kWh/h]</t>
    </r>
    <rPh sb="3" eb="5">
      <t>チョウリ</t>
    </rPh>
    <rPh sb="5" eb="6">
      <t>ジ</t>
    </rPh>
    <rPh sb="6" eb="8">
      <t>ショウヒ</t>
    </rPh>
    <rPh sb="8" eb="10">
      <t>デンリョク</t>
    </rPh>
    <rPh sb="10" eb="11">
      <t>リョウ</t>
    </rPh>
    <phoneticPr fontId="3"/>
  </si>
  <si>
    <r>
      <rPr>
        <i/>
        <sz val="12"/>
        <rFont val="Cambria"/>
        <family val="1"/>
      </rPr>
      <t>Q</t>
    </r>
    <r>
      <rPr>
        <vertAlign val="subscript"/>
        <sz val="12"/>
        <rFont val="Century"/>
        <family val="1"/>
      </rPr>
      <t>s</t>
    </r>
    <r>
      <rPr>
        <sz val="10"/>
        <rFont val="ＭＳ Ｐゴシック"/>
        <family val="3"/>
        <charset val="128"/>
      </rPr>
      <t>：立上り時消費電力量</t>
    </r>
    <r>
      <rPr>
        <sz val="10"/>
        <rFont val="ＭＳ Ｐゴシック"/>
        <family val="3"/>
        <charset val="128"/>
      </rPr>
      <t>[kWh/回]</t>
    </r>
    <rPh sb="3" eb="5">
      <t>タチアガ</t>
    </rPh>
    <rPh sb="6" eb="7">
      <t>ジ</t>
    </rPh>
    <rPh sb="7" eb="9">
      <t>ショウヒ</t>
    </rPh>
    <rPh sb="9" eb="11">
      <t>デンリョク</t>
    </rPh>
    <rPh sb="11" eb="12">
      <t>リョウ</t>
    </rPh>
    <rPh sb="17" eb="18">
      <t>カイ</t>
    </rPh>
    <phoneticPr fontId="3"/>
  </si>
  <si>
    <r>
      <t>食材の芯温の
均一性指数</t>
    </r>
    <r>
      <rPr>
        <i/>
        <sz val="9"/>
        <rFont val="Century"/>
        <family val="1"/>
      </rPr>
      <t>I</t>
    </r>
    <r>
      <rPr>
        <vertAlign val="subscript"/>
        <sz val="9"/>
        <rFont val="Century"/>
        <family val="1"/>
      </rPr>
      <t>w</t>
    </r>
    <rPh sb="0" eb="2">
      <t>ショクザイ</t>
    </rPh>
    <rPh sb="3" eb="5">
      <t>シンオン</t>
    </rPh>
    <rPh sb="7" eb="9">
      <t>キンイツ</t>
    </rPh>
    <rPh sb="9" eb="10">
      <t>セイ</t>
    </rPh>
    <rPh sb="10" eb="12">
      <t>シスウ</t>
    </rPh>
    <phoneticPr fontId="3"/>
  </si>
  <si>
    <r>
      <t>ヒータ加熱の
均一性指数</t>
    </r>
    <r>
      <rPr>
        <i/>
        <sz val="9"/>
        <rFont val="Century"/>
        <family val="1"/>
      </rPr>
      <t>I</t>
    </r>
    <r>
      <rPr>
        <vertAlign val="subscript"/>
        <sz val="9"/>
        <rFont val="Century"/>
        <family val="1"/>
      </rPr>
      <t>t</t>
    </r>
    <rPh sb="7" eb="10">
      <t>キンイツセイ</t>
    </rPh>
    <rPh sb="10" eb="12">
      <t>シスウ</t>
    </rPh>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</si>
  <si>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</si>
  <si>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</si>
  <si>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i</t>
    </r>
    <phoneticPr fontId="3"/>
  </si>
  <si>
    <r>
      <rPr>
        <i/>
        <sz val="14"/>
        <rFont val="Cambria"/>
        <family val="1"/>
      </rPr>
      <t>Q</t>
    </r>
    <r>
      <rPr>
        <vertAlign val="subscript"/>
        <sz val="14"/>
        <rFont val="Century"/>
        <family val="1"/>
      </rPr>
      <t>dH</t>
    </r>
    <phoneticPr fontId="3"/>
  </si>
  <si>
    <r>
      <rPr>
        <i/>
        <sz val="14"/>
        <rFont val="Cambria"/>
        <family val="1"/>
      </rPr>
      <t>Q</t>
    </r>
    <r>
      <rPr>
        <vertAlign val="subscript"/>
        <sz val="14"/>
        <rFont val="Century"/>
        <family val="1"/>
      </rPr>
      <t>dV</t>
    </r>
    <phoneticPr fontId="3"/>
  </si>
  <si>
    <r>
      <rPr>
        <i/>
        <sz val="12"/>
        <rFont val="Cambria"/>
        <family val="1"/>
      </rPr>
      <t>m</t>
    </r>
    <r>
      <rPr>
        <sz val="12"/>
        <rFont val="ＭＳ Ｐゴシック"/>
        <family val="3"/>
        <charset val="128"/>
      </rPr>
      <t>：</t>
    </r>
    <r>
      <rPr>
        <sz val="10"/>
        <rFont val="ＭＳ Ｐゴシック"/>
        <family val="3"/>
        <charset val="128"/>
      </rPr>
      <t>試験ビーカーの容量[ℓ</t>
    </r>
    <r>
      <rPr>
        <sz val="10"/>
        <rFont val="Century"/>
        <family val="1"/>
      </rPr>
      <t>]</t>
    </r>
    <rPh sb="2" eb="4">
      <t>シケン</t>
    </rPh>
    <rPh sb="9" eb="11">
      <t>ヨウリョウ</t>
    </rPh>
    <phoneticPr fontId="3"/>
  </si>
  <si>
    <r>
      <rPr>
        <i/>
        <sz val="11"/>
        <rFont val="Cambria"/>
        <family val="1"/>
      </rPr>
      <t>n</t>
    </r>
    <r>
      <rPr>
        <sz val="10"/>
        <rFont val="ＭＳ Ｐゴシック"/>
        <family val="3"/>
        <charset val="128"/>
      </rPr>
      <t>：試験ビーカーの数[個]</t>
    </r>
    <rPh sb="2" eb="4">
      <t>シケン</t>
    </rPh>
    <rPh sb="9" eb="10">
      <t>カズ</t>
    </rPh>
    <rPh sb="11" eb="12">
      <t>コ</t>
    </rPh>
    <phoneticPr fontId="3"/>
  </si>
  <si>
    <r>
      <rPr>
        <i/>
        <sz val="12"/>
        <rFont val="Cambria"/>
        <family val="1"/>
      </rPr>
      <t>m</t>
    </r>
    <r>
      <rPr>
        <sz val="10"/>
        <rFont val="ＭＳ Ｐゴシック"/>
        <family val="3"/>
        <charset val="128"/>
      </rPr>
      <t>=</t>
    </r>
    <phoneticPr fontId="3"/>
  </si>
  <si>
    <r>
      <rPr>
        <i/>
        <sz val="12"/>
        <rFont val="Cambria"/>
        <family val="1"/>
      </rPr>
      <t>n</t>
    </r>
    <r>
      <rPr>
        <sz val="10"/>
        <rFont val="ＭＳ Ｐゴシック"/>
        <family val="3"/>
        <charset val="128"/>
      </rPr>
      <t>=</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</si>
  <si>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</si>
  <si>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</si>
  <si>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t xml:space="preserve">3 </t>
    </r>
    <r>
      <rPr>
        <sz val="10"/>
        <rFont val="ＭＳ Ｐゴシック"/>
        <family val="3"/>
        <charset val="128"/>
      </rPr>
      <t>回目</t>
    </r>
    <rPh sb="2" eb="4">
      <t>カイメ</t>
    </rPh>
    <phoneticPr fontId="3"/>
  </si>
  <si>
    <r>
      <t xml:space="preserve">4 </t>
    </r>
    <r>
      <rPr>
        <sz val="10"/>
        <rFont val="ＭＳ Ｐゴシック"/>
        <family val="3"/>
        <charset val="128"/>
      </rPr>
      <t>回目</t>
    </r>
    <rPh sb="2" eb="4">
      <t>カイメ</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</si>
  <si>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</si>
  <si>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</si>
  <si>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0"/>
        <rFont val="Century"/>
        <family val="1"/>
      </rPr>
      <t xml:space="preserve">5 </t>
    </r>
    <r>
      <rPr>
        <sz val="10"/>
        <rFont val="ＭＳ Ｐゴシック"/>
        <family val="3"/>
        <charset val="128"/>
      </rPr>
      <t>回の試験を行い各ビーカーの初温と終温を下記に記入する。</t>
    </r>
    <rPh sb="2" eb="3">
      <t>カイ</t>
    </rPh>
    <rPh sb="4" eb="6">
      <t>シケン</t>
    </rPh>
    <rPh sb="7" eb="8">
      <t>オコナ</t>
    </rPh>
    <rPh sb="9" eb="10">
      <t>カク</t>
    </rPh>
    <rPh sb="15" eb="16">
      <t>ショ</t>
    </rPh>
    <rPh sb="16" eb="17">
      <t>オン</t>
    </rPh>
    <rPh sb="18" eb="19">
      <t>シュウ</t>
    </rPh>
    <rPh sb="19" eb="20">
      <t>オン</t>
    </rPh>
    <rPh sb="21" eb="23">
      <t>カキ</t>
    </rPh>
    <rPh sb="24" eb="26">
      <t>キニュウ</t>
    </rPh>
    <phoneticPr fontId="3"/>
  </si>
  <si>
    <r>
      <rPr>
        <sz val="9"/>
        <rFont val="ＭＳ Ｐゴシック"/>
        <family val="3"/>
        <charset val="128"/>
      </rPr>
      <t>別途、</t>
    </r>
    <r>
      <rPr>
        <sz val="9"/>
        <rFont val="Century"/>
        <family val="1"/>
      </rPr>
      <t>2</t>
    </r>
    <r>
      <rPr>
        <sz val="9"/>
        <rFont val="ＭＳ Ｐゴシック"/>
        <family val="3"/>
        <charset val="128"/>
      </rPr>
      <t>分間加熱し</t>
    </r>
    <r>
      <rPr>
        <sz val="9"/>
        <rFont val="Century"/>
        <family val="1"/>
      </rPr>
      <t>1</t>
    </r>
    <r>
      <rPr>
        <sz val="9"/>
        <rFont val="ＭＳ Ｐゴシック"/>
        <family val="3"/>
        <charset val="128"/>
      </rPr>
      <t>分間停止する操作を繰り返し、消費電力が一定となる値を測定する。</t>
    </r>
    <rPh sb="0" eb="2">
      <t>ベット</t>
    </rPh>
    <rPh sb="4" eb="6">
      <t>フンカン</t>
    </rPh>
    <rPh sb="6" eb="8">
      <t>カネツ</t>
    </rPh>
    <rPh sb="10" eb="11">
      <t>フン</t>
    </rPh>
    <rPh sb="11" eb="12">
      <t>カン</t>
    </rPh>
    <rPh sb="12" eb="14">
      <t>テイシ</t>
    </rPh>
    <rPh sb="16" eb="18">
      <t>ソウサ</t>
    </rPh>
    <rPh sb="19" eb="20">
      <t>ク</t>
    </rPh>
    <rPh sb="21" eb="22">
      <t>カエ</t>
    </rPh>
    <phoneticPr fontId="3"/>
  </si>
  <si>
    <r>
      <rPr>
        <sz val="12"/>
        <rFont val="ＭＳ Ｐゴシック"/>
        <family val="3"/>
        <charset val="128"/>
      </rPr>
      <t>①立上り時</t>
    </r>
    <r>
      <rPr>
        <sz val="10"/>
        <rFont val="Century"/>
        <family val="1"/>
      </rPr>
      <t xml:space="preserve">  (</t>
    </r>
    <r>
      <rPr>
        <sz val="10"/>
        <rFont val="ＭＳ Ｐゴシック"/>
        <family val="3"/>
        <charset val="128"/>
      </rPr>
      <t>オーブン機能をもたない試験機器の場合には、立上り時消費電力量</t>
    </r>
    <r>
      <rPr>
        <i/>
        <sz val="10"/>
        <rFont val="Century"/>
        <family val="1"/>
      </rPr>
      <t>Q</t>
    </r>
    <r>
      <rPr>
        <vertAlign val="subscript"/>
        <sz val="10"/>
        <rFont val="Century"/>
        <family val="1"/>
      </rPr>
      <t>s</t>
    </r>
    <r>
      <rPr>
        <sz val="10"/>
        <rFont val="Century"/>
        <family val="1"/>
      </rPr>
      <t xml:space="preserve"> </t>
    </r>
    <r>
      <rPr>
        <sz val="10"/>
        <rFont val="ＭＳ Ｐゴシック"/>
        <family val="3"/>
        <charset val="128"/>
      </rPr>
      <t>を</t>
    </r>
    <r>
      <rPr>
        <sz val="10"/>
        <rFont val="Century"/>
        <family val="1"/>
      </rPr>
      <t>0kWh/</t>
    </r>
    <r>
      <rPr>
        <sz val="10"/>
        <rFont val="ＭＳ Ｐゴシック"/>
        <family val="3"/>
        <charset val="128"/>
      </rPr>
      <t>回とみなす。</t>
    </r>
    <r>
      <rPr>
        <sz val="10"/>
        <rFont val="Century"/>
        <family val="1"/>
      </rPr>
      <t>)</t>
    </r>
    <rPh sb="32" eb="33">
      <t>ジ</t>
    </rPh>
    <phoneticPr fontId="3"/>
  </si>
  <si>
    <r>
      <rPr>
        <sz val="12"/>
        <rFont val="ＭＳ Ｐゴシック"/>
        <family val="3"/>
        <charset val="128"/>
      </rPr>
      <t>③待機時</t>
    </r>
    <r>
      <rPr>
        <sz val="10"/>
        <rFont val="Century"/>
        <family val="1"/>
      </rPr>
      <t xml:space="preserve"> </t>
    </r>
    <r>
      <rPr>
        <sz val="10"/>
        <rFont val="ＭＳ Ｐゴシック"/>
        <family val="3"/>
        <charset val="128"/>
      </rPr>
      <t>（オーブン機能をもたない試験機器の場合には、待機時消費電力量</t>
    </r>
    <r>
      <rPr>
        <i/>
        <sz val="10"/>
        <rFont val="Century"/>
        <family val="1"/>
      </rPr>
      <t>Q</t>
    </r>
    <r>
      <rPr>
        <vertAlign val="subscript"/>
        <sz val="10"/>
        <rFont val="Century"/>
        <family val="1"/>
      </rPr>
      <t>i</t>
    </r>
    <r>
      <rPr>
        <sz val="10"/>
        <rFont val="Century"/>
        <family val="1"/>
      </rPr>
      <t xml:space="preserve"> </t>
    </r>
    <r>
      <rPr>
        <sz val="10"/>
        <rFont val="ＭＳ Ｐゴシック"/>
        <family val="3"/>
        <charset val="128"/>
      </rPr>
      <t>を</t>
    </r>
    <r>
      <rPr>
        <sz val="10"/>
        <rFont val="Century"/>
        <family val="1"/>
      </rPr>
      <t xml:space="preserve">0kWh/h </t>
    </r>
    <r>
      <rPr>
        <sz val="10"/>
        <rFont val="ＭＳ Ｐゴシック"/>
        <family val="3"/>
        <charset val="128"/>
      </rPr>
      <t>とみなす。）</t>
    </r>
    <phoneticPr fontId="3"/>
  </si>
  <si>
    <r>
      <rPr>
        <i/>
        <sz val="10"/>
        <rFont val="Century"/>
        <family val="1"/>
      </rPr>
      <t>h</t>
    </r>
    <r>
      <rPr>
        <vertAlign val="subscript"/>
        <sz val="10"/>
        <rFont val="Century"/>
        <family val="1"/>
      </rPr>
      <t xml:space="preserve">c </t>
    </r>
    <r>
      <rPr>
        <sz val="10"/>
        <rFont val="ＭＳ Ｐゴシック"/>
        <family val="3"/>
        <charset val="128"/>
      </rPr>
      <t>: 調理時間[h/日] 　標準値は</t>
    </r>
    <r>
      <rPr>
        <sz val="10"/>
        <rFont val="Century"/>
        <family val="1"/>
      </rPr>
      <t>4</t>
    </r>
    <r>
      <rPr>
        <sz val="10"/>
        <rFont val="ＭＳ Ｐゴシック"/>
        <family val="3"/>
        <charset val="128"/>
      </rPr>
      <t>h/日</t>
    </r>
    <phoneticPr fontId="3"/>
  </si>
  <si>
    <r>
      <rPr>
        <i/>
        <sz val="10"/>
        <rFont val="Century"/>
        <family val="1"/>
      </rPr>
      <t>h</t>
    </r>
    <r>
      <rPr>
        <vertAlign val="subscript"/>
        <sz val="10"/>
        <rFont val="Century"/>
        <family val="1"/>
      </rPr>
      <t>i</t>
    </r>
    <r>
      <rPr>
        <sz val="10"/>
        <rFont val="Century"/>
        <family val="1"/>
      </rPr>
      <t xml:space="preserve"> </t>
    </r>
    <r>
      <rPr>
        <sz val="10"/>
        <rFont val="ＭＳ Ｐゴシック"/>
        <family val="3"/>
        <charset val="128"/>
      </rPr>
      <t>: 待機時間[h/日] 　標準値は</t>
    </r>
    <r>
      <rPr>
        <sz val="10"/>
        <rFont val="Century"/>
        <family val="1"/>
      </rPr>
      <t>6</t>
    </r>
    <r>
      <rPr>
        <sz val="10"/>
        <rFont val="ＭＳ Ｐゴシック"/>
        <family val="3"/>
        <charset val="128"/>
      </rPr>
      <t>h/日</t>
    </r>
    <phoneticPr fontId="3"/>
  </si>
  <si>
    <r>
      <rPr>
        <i/>
        <sz val="10"/>
        <rFont val="Century"/>
        <family val="1"/>
      </rPr>
      <t>h</t>
    </r>
    <r>
      <rPr>
        <vertAlign val="subscript"/>
        <sz val="10"/>
        <rFont val="Century"/>
        <family val="1"/>
      </rPr>
      <t xml:space="preserve">d </t>
    </r>
    <r>
      <rPr>
        <sz val="10"/>
        <rFont val="ＭＳ Ｐゴシック"/>
        <family val="3"/>
        <charset val="128"/>
      </rPr>
      <t>: 稼動時間[h/日] 　標準値は</t>
    </r>
    <r>
      <rPr>
        <sz val="10"/>
        <rFont val="Century"/>
        <family val="1"/>
      </rPr>
      <t>10</t>
    </r>
    <r>
      <rPr>
        <sz val="10"/>
        <rFont val="ＭＳ Ｐゴシック"/>
        <family val="3"/>
        <charset val="128"/>
      </rPr>
      <t>h/日</t>
    </r>
    <phoneticPr fontId="3"/>
  </si>
  <si>
    <r>
      <rPr>
        <sz val="10"/>
        <rFont val="ＭＳ Ｐゴシック"/>
        <family val="3"/>
        <charset val="128"/>
      </rPr>
      <t>標準値は冷凍ハンバーグ</t>
    </r>
    <r>
      <rPr>
        <sz val="10"/>
        <rFont val="Century"/>
        <family val="1"/>
      </rPr>
      <t>50</t>
    </r>
    <r>
      <rPr>
        <sz val="10"/>
        <rFont val="ＭＳ Ｐゴシック"/>
        <family val="3"/>
        <charset val="128"/>
      </rPr>
      <t>個</t>
    </r>
    <r>
      <rPr>
        <sz val="10"/>
        <rFont val="Century"/>
        <family val="1"/>
      </rPr>
      <t>/</t>
    </r>
    <r>
      <rPr>
        <sz val="10"/>
        <rFont val="ＭＳ Ｐゴシック"/>
        <family val="3"/>
        <charset val="128"/>
      </rPr>
      <t>日</t>
    </r>
    <phoneticPr fontId="3"/>
  </si>
  <si>
    <r>
      <rPr>
        <i/>
        <sz val="12"/>
        <rFont val="Cambria"/>
        <family val="1"/>
      </rPr>
      <t>n</t>
    </r>
    <r>
      <rPr>
        <vertAlign val="subscript"/>
        <sz val="12"/>
        <rFont val="Century"/>
        <family val="1"/>
      </rPr>
      <t>s</t>
    </r>
    <r>
      <rPr>
        <sz val="10"/>
        <rFont val="ＭＳ Ｐゴシック"/>
        <family val="3"/>
        <charset val="128"/>
      </rPr>
      <t>：立上り回数</t>
    </r>
    <r>
      <rPr>
        <sz val="10"/>
        <rFont val="Century"/>
        <family val="1"/>
      </rPr>
      <t>[</t>
    </r>
    <r>
      <rPr>
        <sz val="10"/>
        <rFont val="ＭＳ Ｐゴシック"/>
        <family val="3"/>
        <charset val="128"/>
      </rPr>
      <t>回/日</t>
    </r>
    <r>
      <rPr>
        <sz val="10"/>
        <rFont val="Century"/>
        <family val="1"/>
      </rPr>
      <t>]</t>
    </r>
    <r>
      <rPr>
        <sz val="10"/>
        <rFont val="ＭＳ Ｐゴシック"/>
        <family val="3"/>
        <charset val="128"/>
      </rPr>
      <t>　標準値は</t>
    </r>
    <r>
      <rPr>
        <sz val="10"/>
        <rFont val="Century"/>
        <family val="1"/>
      </rPr>
      <t>1</t>
    </r>
    <r>
      <rPr>
        <sz val="10"/>
        <rFont val="ＭＳ Ｐゴシック"/>
        <family val="3"/>
        <charset val="128"/>
      </rPr>
      <t xml:space="preserve"> 回/日</t>
    </r>
    <rPh sb="3" eb="5">
      <t>タチアガ</t>
    </rPh>
    <rPh sb="6" eb="8">
      <t>カイスウ</t>
    </rPh>
    <rPh sb="9" eb="10">
      <t>カイ</t>
    </rPh>
    <rPh sb="11" eb="12">
      <t>ヒ</t>
    </rPh>
    <phoneticPr fontId="3"/>
  </si>
  <si>
    <t>④日あたり</t>
    <rPh sb="1" eb="2">
      <t>ヒ</t>
    </rPh>
    <phoneticPr fontId="3"/>
  </si>
  <si>
    <t>（時間想定）</t>
    <rPh sb="1" eb="3">
      <t>ジカン</t>
    </rPh>
    <rPh sb="3" eb="5">
      <t>ソウテイ</t>
    </rPh>
    <phoneticPr fontId="3"/>
  </si>
  <si>
    <t>（量想定）</t>
    <phoneticPr fontId="3"/>
  </si>
  <si>
    <t>業務用厨房熱機器等性能測定結果　【電気機器】</t>
    <rPh sb="0" eb="3">
      <t>ギョウムヨウ</t>
    </rPh>
    <rPh sb="3" eb="5">
      <t>チュウボウ</t>
    </rPh>
    <rPh sb="5" eb="6">
      <t>ネツ</t>
    </rPh>
    <rPh sb="6" eb="9">
      <t>キキナド</t>
    </rPh>
    <rPh sb="9" eb="11">
      <t>セイノウ</t>
    </rPh>
    <rPh sb="11" eb="13">
      <t>ソクテイ</t>
    </rPh>
    <rPh sb="13" eb="15">
      <t>ケッカ</t>
    </rPh>
    <phoneticPr fontId="3"/>
  </si>
  <si>
    <t>性能測定
結　果</t>
    <rPh sb="2" eb="4">
      <t>ソクテイ</t>
    </rPh>
    <phoneticPr fontId="3"/>
  </si>
  <si>
    <t>品　目</t>
    <rPh sb="0" eb="1">
      <t>シナ</t>
    </rPh>
    <rPh sb="2" eb="3">
      <t>メ</t>
    </rPh>
    <phoneticPr fontId="3"/>
  </si>
  <si>
    <r>
      <rPr>
        <i/>
        <sz val="12"/>
        <rFont val="Century"/>
        <family val="1"/>
      </rPr>
      <t>C</t>
    </r>
    <r>
      <rPr>
        <sz val="10"/>
        <rFont val="ＭＳ Ｐゴシック"/>
        <family val="3"/>
        <charset val="128"/>
      </rPr>
      <t>：水の比熱　</t>
    </r>
    <r>
      <rPr>
        <sz val="10"/>
        <rFont val="Century"/>
        <family val="1"/>
      </rPr>
      <t>4.19kJ/kg</t>
    </r>
    <r>
      <rPr>
        <sz val="10"/>
        <rFont val="ＭＳ Ｐゴシック"/>
        <family val="3"/>
        <charset val="128"/>
      </rPr>
      <t>℃</t>
    </r>
    <rPh sb="2" eb="3">
      <t>ミズ</t>
    </rPh>
    <rPh sb="4" eb="6">
      <t>ヒネツ</t>
    </rPh>
    <phoneticPr fontId="3"/>
  </si>
  <si>
    <r>
      <t>定格高周波出力の</t>
    </r>
    <r>
      <rPr>
        <sz val="10"/>
        <rFont val="Century"/>
        <family val="1"/>
      </rPr>
      <t>90</t>
    </r>
    <r>
      <rPr>
        <sz val="10"/>
        <rFont val="ＭＳ Ｐゴシック"/>
        <family val="3"/>
        <charset val="128"/>
      </rPr>
      <t>%以上、</t>
    </r>
    <r>
      <rPr>
        <sz val="10"/>
        <rFont val="Century"/>
        <family val="1"/>
      </rPr>
      <t>115</t>
    </r>
    <r>
      <rPr>
        <sz val="10"/>
        <rFont val="ＭＳ Ｐゴシック"/>
        <family val="3"/>
        <charset val="128"/>
      </rPr>
      <t>%以下のこと</t>
    </r>
    <rPh sb="0" eb="2">
      <t>テイカク</t>
    </rPh>
    <rPh sb="2" eb="5">
      <t>コウシュウハ</t>
    </rPh>
    <rPh sb="5" eb="7">
      <t>シュツリョク</t>
    </rPh>
    <rPh sb="11" eb="13">
      <t>イジョウ</t>
    </rPh>
    <rPh sb="18" eb="20">
      <t>イカ</t>
    </rPh>
    <phoneticPr fontId="3"/>
  </si>
  <si>
    <r>
      <rPr>
        <sz val="8"/>
        <rFont val="ＭＳ Ｐゴシック"/>
        <family val="3"/>
        <charset val="128"/>
      </rPr>
      <t>ビーカー</t>
    </r>
    <r>
      <rPr>
        <sz val="8"/>
        <rFont val="Century"/>
        <family val="1"/>
      </rPr>
      <t>2</t>
    </r>
    <phoneticPr fontId="3"/>
  </si>
  <si>
    <r>
      <rPr>
        <sz val="8"/>
        <rFont val="ＭＳ Ｐゴシック"/>
        <family val="3"/>
        <charset val="128"/>
      </rPr>
      <t>ビーカー</t>
    </r>
    <r>
      <rPr>
        <sz val="8"/>
        <rFont val="Century"/>
        <family val="1"/>
      </rPr>
      <t>3</t>
    </r>
    <phoneticPr fontId="3"/>
  </si>
  <si>
    <r>
      <rPr>
        <sz val="8"/>
        <rFont val="ＭＳ Ｐゴシック"/>
        <family val="3"/>
        <charset val="128"/>
      </rPr>
      <t>ビーカー</t>
    </r>
    <r>
      <rPr>
        <sz val="8"/>
        <rFont val="Century"/>
        <family val="1"/>
      </rPr>
      <t>4</t>
    </r>
    <phoneticPr fontId="3"/>
  </si>
  <si>
    <r>
      <t>ビーカー</t>
    </r>
    <r>
      <rPr>
        <sz val="8"/>
        <rFont val="Century"/>
        <family val="1"/>
      </rPr>
      <t>1</t>
    </r>
    <phoneticPr fontId="3"/>
  </si>
  <si>
    <t>①</t>
    <phoneticPr fontId="3"/>
  </si>
  <si>
    <t>②</t>
    <phoneticPr fontId="3"/>
  </si>
  <si>
    <r>
      <rPr>
        <sz val="10"/>
        <rFont val="ＭＳ Ｐゴシック"/>
        <family val="3"/>
        <charset val="128"/>
      </rPr>
      <t>　「</t>
    </r>
    <r>
      <rPr>
        <sz val="10"/>
        <rFont val="Century"/>
        <family val="1"/>
      </rPr>
      <t xml:space="preserve">JIS C9250 </t>
    </r>
    <r>
      <rPr>
        <sz val="10"/>
        <rFont val="ＭＳ Ｐゴシック"/>
        <family val="3"/>
        <charset val="128"/>
      </rPr>
      <t>電子レンジ」</t>
    </r>
    <r>
      <rPr>
        <sz val="10"/>
        <rFont val="Century"/>
        <family val="1"/>
      </rPr>
      <t xml:space="preserve">8.2.3 </t>
    </r>
    <r>
      <rPr>
        <sz val="10"/>
        <rFont val="ＭＳ Ｐゴシック"/>
        <family val="3"/>
        <charset val="128"/>
      </rPr>
      <t>の消費電力試験に準じて，試験機器の最大消費電力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t>
    </r>
    <r>
      <rPr>
        <sz val="10"/>
        <rFont val="ＭＳ Ｐゴシック"/>
        <family val="3"/>
        <charset val="128"/>
      </rPr>
      <t>を測定する。</t>
    </r>
    <rPh sb="56" eb="58">
      <t>ソクテイ</t>
    </rPh>
    <phoneticPr fontId="3"/>
  </si>
  <si>
    <r>
      <t>　マイクロ波加熱の熱効率試験は、「JIS C9250</t>
    </r>
    <r>
      <rPr>
        <sz val="10"/>
        <rFont val="Symbol"/>
        <family val="1"/>
        <charset val="2"/>
      </rPr>
      <t xml:space="preserve"> </t>
    </r>
    <r>
      <rPr>
        <sz val="10"/>
        <rFont val="ＭＳ Ｐゴシック"/>
        <family val="3"/>
        <charset val="128"/>
      </rPr>
      <t>電子レンジ」</t>
    </r>
    <r>
      <rPr>
        <sz val="10"/>
        <rFont val="Symbol"/>
        <family val="1"/>
        <charset val="2"/>
      </rPr>
      <t xml:space="preserve">8.2.3(1) </t>
    </r>
    <r>
      <rPr>
        <sz val="10"/>
        <rFont val="ＭＳ Ｐゴシック"/>
        <family val="3"/>
        <charset val="128"/>
      </rPr>
      <t>の高周波加熱時の消費電力試験および</t>
    </r>
    <r>
      <rPr>
        <sz val="10"/>
        <rFont val="Symbol"/>
        <family val="1"/>
        <charset val="2"/>
      </rPr>
      <t>8.2.4</t>
    </r>
    <r>
      <rPr>
        <sz val="10"/>
        <rFont val="ＭＳ Ｐゴシック"/>
        <family val="3"/>
        <charset val="128"/>
      </rPr>
      <t>の高周波出力試験の第</t>
    </r>
    <r>
      <rPr>
        <sz val="10"/>
        <rFont val="Symbol"/>
        <family val="1"/>
        <charset val="2"/>
      </rPr>
      <t xml:space="preserve">2 </t>
    </r>
    <r>
      <rPr>
        <sz val="10"/>
        <rFont val="ＭＳ Ｐゴシック"/>
        <family val="3"/>
        <charset val="128"/>
      </rPr>
      <t>法に準ずる。
　消費電力</t>
    </r>
    <r>
      <rPr>
        <i/>
        <sz val="10"/>
        <rFont val="Century"/>
        <family val="1"/>
      </rPr>
      <t>p</t>
    </r>
    <r>
      <rPr>
        <vertAlign val="subscript"/>
        <sz val="10"/>
        <rFont val="Century"/>
        <family val="1"/>
      </rPr>
      <t xml:space="preserve">s </t>
    </r>
    <r>
      <rPr>
        <sz val="10"/>
        <rFont val="Century"/>
        <family val="1"/>
      </rPr>
      <t xml:space="preserve">[kW] </t>
    </r>
    <r>
      <rPr>
        <sz val="10"/>
        <rFont val="ＭＳ Ｐゴシック"/>
        <family val="3"/>
        <charset val="128"/>
      </rPr>
      <t>は、高周波加熱時の消費電力試験に準じ、</t>
    </r>
    <r>
      <rPr>
        <sz val="10"/>
        <rFont val="Century"/>
        <family val="1"/>
      </rPr>
      <t>2</t>
    </r>
    <r>
      <rPr>
        <sz val="10"/>
        <rFont val="ＭＳ Ｐゴシック"/>
        <family val="3"/>
        <charset val="128"/>
      </rPr>
      <t>分間加熱し</t>
    </r>
    <r>
      <rPr>
        <sz val="10"/>
        <rFont val="Century"/>
        <family val="1"/>
      </rPr>
      <t>1</t>
    </r>
    <r>
      <rPr>
        <sz val="10"/>
        <rFont val="ＭＳ Ｐゴシック"/>
        <family val="3"/>
        <charset val="128"/>
      </rPr>
      <t>分間停止する操作を繰り返し、消費電力が一定となるときの値とする。加熱に用いる水の重量</t>
    </r>
    <r>
      <rPr>
        <i/>
        <sz val="10"/>
        <rFont val="Century"/>
        <family val="1"/>
      </rPr>
      <t>M</t>
    </r>
    <r>
      <rPr>
        <vertAlign val="subscript"/>
        <sz val="10"/>
        <rFont val="Century"/>
        <family val="1"/>
      </rPr>
      <t xml:space="preserve">s </t>
    </r>
    <r>
      <rPr>
        <sz val="10"/>
        <rFont val="Century"/>
        <family val="1"/>
      </rPr>
      <t xml:space="preserve">[kg] </t>
    </r>
    <r>
      <rPr>
        <sz val="10"/>
        <rFont val="ＭＳ Ｐゴシック"/>
        <family val="3"/>
        <charset val="128"/>
      </rPr>
      <t>は、「</t>
    </r>
    <r>
      <rPr>
        <sz val="10"/>
        <rFont val="Century"/>
        <family val="1"/>
      </rPr>
      <t xml:space="preserve">JIS R3503 </t>
    </r>
    <r>
      <rPr>
        <sz val="10"/>
        <rFont val="ＭＳ Ｐゴシック"/>
        <family val="3"/>
        <charset val="128"/>
      </rPr>
      <t>化学分析用ガラス器具」に規定された硬質</t>
    </r>
    <r>
      <rPr>
        <sz val="10"/>
        <rFont val="Century"/>
        <family val="1"/>
      </rPr>
      <t xml:space="preserve">1 </t>
    </r>
    <r>
      <rPr>
        <sz val="10"/>
        <rFont val="ＭＳ Ｐゴシック"/>
        <family val="3"/>
        <charset val="128"/>
      </rPr>
      <t>級かつ容量</t>
    </r>
    <r>
      <rPr>
        <sz val="10"/>
        <rFont val="Century"/>
        <family val="1"/>
      </rPr>
      <t>0.5</t>
    </r>
    <r>
      <rPr>
        <sz val="10"/>
        <rFont val="ＭＳ Ｐゴシック"/>
        <family val="3"/>
        <charset val="128"/>
      </rPr>
      <t>ℓ</t>
    </r>
    <r>
      <rPr>
        <sz val="10"/>
        <rFont val="Century"/>
        <family val="1"/>
      </rPr>
      <t xml:space="preserve"> </t>
    </r>
    <r>
      <rPr>
        <sz val="10"/>
        <rFont val="ＭＳ Ｐゴシック"/>
        <family val="3"/>
        <charset val="128"/>
      </rPr>
      <t>の試験ビーカー</t>
    </r>
    <r>
      <rPr>
        <sz val="10"/>
        <rFont val="Century"/>
        <family val="1"/>
      </rPr>
      <t>4</t>
    </r>
    <r>
      <rPr>
        <sz val="10"/>
        <rFont val="ＭＳ Ｐゴシック"/>
        <family val="3"/>
        <charset val="128"/>
      </rPr>
      <t>個に等分し、合計</t>
    </r>
    <r>
      <rPr>
        <sz val="10"/>
        <rFont val="Century"/>
        <family val="1"/>
      </rPr>
      <t xml:space="preserve">2 kg </t>
    </r>
    <r>
      <rPr>
        <sz val="10"/>
        <rFont val="ＭＳ Ｐゴシック"/>
        <family val="3"/>
        <charset val="128"/>
      </rPr>
      <t>とする。ただし、容量</t>
    </r>
    <r>
      <rPr>
        <sz val="10"/>
        <rFont val="Century"/>
        <family val="1"/>
      </rPr>
      <t xml:space="preserve">0.5 </t>
    </r>
    <r>
      <rPr>
        <sz val="10"/>
        <rFont val="ＭＳ Ｐゴシック"/>
        <family val="3"/>
        <charset val="128"/>
      </rPr>
      <t>ℓ</t>
    </r>
    <r>
      <rPr>
        <sz val="10"/>
        <rFont val="Century"/>
        <family val="1"/>
      </rPr>
      <t xml:space="preserve"> </t>
    </r>
    <r>
      <rPr>
        <sz val="10"/>
        <rFont val="ＭＳ Ｐゴシック"/>
        <family val="3"/>
        <charset val="128"/>
      </rPr>
      <t>の試験ビーカー</t>
    </r>
    <r>
      <rPr>
        <sz val="10"/>
        <rFont val="Century"/>
        <family val="1"/>
      </rPr>
      <t>4</t>
    </r>
    <r>
      <rPr>
        <sz val="10"/>
        <rFont val="ＭＳ Ｐゴシック"/>
        <family val="3"/>
        <charset val="128"/>
      </rPr>
      <t>個が入らない試験機器の場合には、庫内に</t>
    </r>
    <r>
      <rPr>
        <sz val="10"/>
        <rFont val="Century"/>
        <family val="1"/>
      </rPr>
      <t>4</t>
    </r>
    <r>
      <rPr>
        <sz val="10"/>
        <rFont val="ＭＳ Ｐゴシック"/>
        <family val="3"/>
        <charset val="128"/>
      </rPr>
      <t>個入る最大容量の試験ビーカーを用い、合計水量を少なくしてもよい。
　マイクロ波加熱の熱効率</t>
    </r>
    <r>
      <rPr>
        <i/>
        <sz val="10"/>
        <rFont val="Symbol"/>
        <family val="1"/>
        <charset val="2"/>
      </rPr>
      <t>h</t>
    </r>
    <r>
      <rPr>
        <vertAlign val="subscript"/>
        <sz val="10"/>
        <rFont val="Century"/>
        <family val="1"/>
      </rPr>
      <t>s</t>
    </r>
    <r>
      <rPr>
        <sz val="10"/>
        <rFont val="ＭＳ Ｐゴシック"/>
        <family val="3"/>
        <charset val="128"/>
      </rPr>
      <t>[%] は、次式で計算する。</t>
    </r>
    <rPh sb="84" eb="86">
      <t>ショウヒ</t>
    </rPh>
    <rPh sb="334" eb="335">
      <t>ツギ</t>
    </rPh>
    <phoneticPr fontId="3"/>
  </si>
  <si>
    <r>
      <t>　試験機器を室温になじませた後、庫内中央の初温</t>
    </r>
    <r>
      <rPr>
        <i/>
        <sz val="10"/>
        <rFont val="Symbol"/>
        <family val="1"/>
        <charset val="2"/>
      </rPr>
      <t>q</t>
    </r>
    <r>
      <rPr>
        <vertAlign val="subscript"/>
        <sz val="10"/>
        <rFont val="Century"/>
        <family val="1"/>
      </rPr>
      <t xml:space="preserve">s </t>
    </r>
    <r>
      <rPr>
        <sz val="10"/>
        <rFont val="ＭＳ Ｐゴシック"/>
        <family val="3"/>
        <charset val="128"/>
      </rPr>
      <t>[℃] を測定する。オーブン機能のみを使い、ハンバーグステーキの調理能力試験の予熱運転設定で加熱を始め、待機状態に達した時間</t>
    </r>
    <r>
      <rPr>
        <i/>
        <sz val="10"/>
        <rFont val="Century"/>
        <family val="1"/>
      </rPr>
      <t>T</t>
    </r>
    <r>
      <rPr>
        <vertAlign val="subscript"/>
        <sz val="10"/>
        <rFont val="Century"/>
        <family val="1"/>
      </rPr>
      <t xml:space="preserve">g </t>
    </r>
    <r>
      <rPr>
        <sz val="10"/>
        <rFont val="Century"/>
        <family val="1"/>
      </rPr>
      <t xml:space="preserve">[min] </t>
    </r>
    <r>
      <rPr>
        <sz val="10"/>
        <rFont val="ＭＳ Ｐゴシック"/>
        <family val="3"/>
        <charset val="128"/>
      </rPr>
      <t>および消費電力量</t>
    </r>
    <r>
      <rPr>
        <i/>
        <sz val="10"/>
        <rFont val="Century"/>
        <family val="1"/>
      </rPr>
      <t>P</t>
    </r>
    <r>
      <rPr>
        <vertAlign val="subscript"/>
        <sz val="10"/>
        <rFont val="Century"/>
        <family val="1"/>
      </rPr>
      <t>s</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を測定する。オーブン機能を有する試験機器の立上り性能</t>
    </r>
    <r>
      <rPr>
        <i/>
        <sz val="10"/>
        <rFont val="Century"/>
        <family val="1"/>
      </rPr>
      <t>T</t>
    </r>
    <r>
      <rPr>
        <vertAlign val="subscript"/>
        <sz val="10"/>
        <rFont val="Century"/>
        <family val="1"/>
      </rPr>
      <t xml:space="preserve">s </t>
    </r>
    <r>
      <rPr>
        <sz val="10"/>
        <rFont val="Century"/>
        <family val="1"/>
      </rPr>
      <t xml:space="preserve">[min] </t>
    </r>
    <r>
      <rPr>
        <sz val="10"/>
        <rFont val="ＭＳ Ｐゴシック"/>
        <family val="3"/>
        <charset val="128"/>
      </rPr>
      <t>は、次式で計算する。なお、オーブン機能を有しない試験機器の立上り性能は、</t>
    </r>
    <r>
      <rPr>
        <sz val="10"/>
        <rFont val="Century"/>
        <family val="1"/>
      </rPr>
      <t xml:space="preserve">0min </t>
    </r>
    <r>
      <rPr>
        <sz val="10"/>
        <rFont val="ＭＳ Ｐゴシック"/>
        <family val="3"/>
        <charset val="128"/>
      </rPr>
      <t>とみなす。
　待機状態は、ハンバーグステーキの調理能力試験の予熱運転設定の状態とする。オーブン機能を有する試験機器の立上り性能または消費電力量を表示する際には、待機状態を併記する。</t>
    </r>
    <rPh sb="129" eb="130">
      <t>ユウ</t>
    </rPh>
    <rPh sb="153" eb="154">
      <t>ツギ</t>
    </rPh>
    <rPh sb="154" eb="155">
      <t>シキ</t>
    </rPh>
    <rPh sb="171" eb="172">
      <t>ユウ</t>
    </rPh>
    <rPh sb="242" eb="243">
      <t>ユウ</t>
    </rPh>
    <phoneticPr fontId="3"/>
  </si>
  <si>
    <r>
      <t xml:space="preserve">  マイクロ波加熱の均一性指数</t>
    </r>
    <r>
      <rPr>
        <i/>
        <sz val="10"/>
        <rFont val="Century"/>
        <family val="1"/>
      </rPr>
      <t>I</t>
    </r>
    <r>
      <rPr>
        <vertAlign val="subscript"/>
        <sz val="10"/>
        <rFont val="Century"/>
        <family val="1"/>
      </rPr>
      <t>w</t>
    </r>
    <r>
      <rPr>
        <sz val="10"/>
        <rFont val="ＭＳ Ｐゴシック"/>
        <family val="3"/>
        <charset val="128"/>
      </rPr>
      <t>は、冷凍しゅうまいの再加熱後における芯温の標準偏差値とする。</t>
    </r>
    <rPh sb="6" eb="7">
      <t>ハ</t>
    </rPh>
    <rPh sb="7" eb="9">
      <t>カネツ</t>
    </rPh>
    <rPh sb="10" eb="13">
      <t>キンイツセイ</t>
    </rPh>
    <rPh sb="13" eb="15">
      <t>シスウ</t>
    </rPh>
    <phoneticPr fontId="3"/>
  </si>
  <si>
    <r>
      <t>　</t>
    </r>
    <r>
      <rPr>
        <sz val="10"/>
        <rFont val="Century"/>
        <family val="1"/>
      </rPr>
      <t>15</t>
    </r>
    <r>
      <rPr>
        <sz val="10"/>
        <rFont val="ＭＳ Ｐゴシック"/>
        <family val="3"/>
        <charset val="128"/>
        <scheme val="minor"/>
      </rPr>
      <t xml:space="preserve"> g の冷凍しゅうまいを</t>
    </r>
    <r>
      <rPr>
        <sz val="10"/>
        <rFont val="Century"/>
        <family val="1"/>
      </rPr>
      <t>14</t>
    </r>
    <r>
      <rPr>
        <sz val="10"/>
        <rFont val="ＭＳ Ｐゴシック"/>
        <family val="3"/>
        <charset val="128"/>
        <scheme val="minor"/>
      </rPr>
      <t>個、互いに接触するようにガラス皿の中央で平面状に並べ、上からラップで覆い、庫内中央に置く。
　マイクロ波設定を最高値にして加熱を始め、加熱終了後すぐにガラス皿を取り出し、それぞれのしゅうまいの芯温を</t>
    </r>
    <r>
      <rPr>
        <sz val="10"/>
        <rFont val="Century"/>
        <family val="1"/>
      </rPr>
      <t>2</t>
    </r>
    <r>
      <rPr>
        <sz val="10"/>
        <rFont val="ＭＳ Ｐゴシック"/>
        <family val="3"/>
        <charset val="128"/>
        <scheme val="minor"/>
      </rPr>
      <t>分以内に測定する。
　加熱時間は、芯温の平均値が</t>
    </r>
    <r>
      <rPr>
        <sz val="10"/>
        <rFont val="Century"/>
        <family val="1"/>
      </rPr>
      <t>75</t>
    </r>
    <r>
      <rPr>
        <sz val="10"/>
        <rFont val="ＭＳ Ｐゴシック"/>
        <family val="3"/>
        <charset val="128"/>
        <scheme val="minor"/>
      </rPr>
      <t>±</t>
    </r>
    <r>
      <rPr>
        <sz val="10"/>
        <rFont val="Century"/>
        <family val="1"/>
      </rPr>
      <t>5</t>
    </r>
    <r>
      <rPr>
        <sz val="10"/>
        <rFont val="ＭＳ Ｐゴシック"/>
        <family val="3"/>
        <charset val="128"/>
        <scheme val="minor"/>
      </rPr>
      <t xml:space="preserve"> ℃になるようにする。
　これを</t>
    </r>
    <r>
      <rPr>
        <sz val="10"/>
        <rFont val="Century"/>
        <family val="1"/>
      </rPr>
      <t>2</t>
    </r>
    <r>
      <rPr>
        <sz val="10"/>
        <rFont val="ＭＳ Ｐゴシック"/>
        <family val="3"/>
        <charset val="128"/>
        <scheme val="minor"/>
      </rPr>
      <t>回繰り返す。
　マイクロ波加熱の均一性指数</t>
    </r>
    <r>
      <rPr>
        <i/>
        <sz val="10"/>
        <rFont val="Century"/>
        <family val="1"/>
      </rPr>
      <t>I</t>
    </r>
    <r>
      <rPr>
        <vertAlign val="subscript"/>
        <sz val="10"/>
        <rFont val="Century"/>
        <family val="1"/>
      </rPr>
      <t>w</t>
    </r>
    <r>
      <rPr>
        <sz val="10"/>
        <rFont val="ＭＳ Ｐゴシック"/>
        <family val="3"/>
        <charset val="128"/>
      </rPr>
      <t xml:space="preserve"> は、計</t>
    </r>
    <r>
      <rPr>
        <sz val="10"/>
        <rFont val="Century"/>
        <family val="1"/>
      </rPr>
      <t>28</t>
    </r>
    <r>
      <rPr>
        <sz val="10"/>
        <rFont val="ＭＳ Ｐゴシック"/>
        <family val="3"/>
        <charset val="128"/>
      </rPr>
      <t>個の冷凍しゅうまいの芯温の標準偏差値とする。</t>
    </r>
    <phoneticPr fontId="3"/>
  </si>
  <si>
    <r>
      <t>　耳を取り除いた</t>
    </r>
    <r>
      <rPr>
        <sz val="10"/>
        <rFont val="Century"/>
        <family val="1"/>
      </rPr>
      <t>6</t>
    </r>
    <r>
      <rPr>
        <sz val="10"/>
        <rFont val="ＭＳ Ｐゴシック"/>
        <family val="3"/>
        <charset val="128"/>
      </rPr>
      <t>枚切りの食パン（</t>
    </r>
    <r>
      <rPr>
        <sz val="10"/>
        <rFont val="Century"/>
        <family val="1"/>
      </rPr>
      <t>9</t>
    </r>
    <r>
      <rPr>
        <sz val="10"/>
        <rFont val="ＭＳ Ｐゴシック"/>
        <family val="3"/>
        <charset val="128"/>
      </rPr>
      <t>枚入らない場合には、</t>
    </r>
    <r>
      <rPr>
        <sz val="10"/>
        <rFont val="Century"/>
        <family val="1"/>
      </rPr>
      <t>1</t>
    </r>
    <r>
      <rPr>
        <sz val="10"/>
        <rFont val="ＭＳ Ｐゴシック"/>
        <family val="3"/>
        <charset val="128"/>
      </rPr>
      <t>切れの大きさを小さくし、</t>
    </r>
    <r>
      <rPr>
        <sz val="10"/>
        <rFont val="Century"/>
        <family val="1"/>
      </rPr>
      <t>9</t>
    </r>
    <r>
      <rPr>
        <sz val="10"/>
        <rFont val="ＭＳ Ｐゴシック"/>
        <family val="3"/>
        <charset val="128"/>
      </rPr>
      <t>枚入るようにする。）をトレーの上に</t>
    </r>
    <r>
      <rPr>
        <sz val="10"/>
        <rFont val="Century"/>
        <family val="1"/>
      </rPr>
      <t>9</t>
    </r>
    <r>
      <rPr>
        <sz val="10"/>
        <rFont val="ＭＳ Ｐゴシック"/>
        <family val="3"/>
        <charset val="128"/>
      </rPr>
      <t>枚敷き並べる。
　庫内中央が</t>
    </r>
    <r>
      <rPr>
        <sz val="10"/>
        <rFont val="Century"/>
        <family val="1"/>
      </rPr>
      <t>250</t>
    </r>
    <r>
      <rPr>
        <sz val="10"/>
        <rFont val="ＭＳ Ｐゴシック"/>
        <family val="3"/>
        <charset val="128"/>
      </rPr>
      <t xml:space="preserve"> ℃になるような予熱設定で十分に予熱する。ただし、オーブン機能およびグリル機能の複合型の場合には、両方の機能を用いる。
　食パンを敷き並べたトレーを投入後、適切な焼き色（焼き色の平均値が性能測定基準の巻末資料</t>
    </r>
    <r>
      <rPr>
        <sz val="10"/>
        <rFont val="Century"/>
        <family val="1"/>
      </rPr>
      <t>2</t>
    </r>
    <r>
      <rPr>
        <sz val="10"/>
        <rFont val="ＭＳ Ｐゴシック"/>
        <family val="3"/>
        <charset val="128"/>
      </rPr>
      <t>の食パン表面の焼き色評価基準の</t>
    </r>
    <r>
      <rPr>
        <sz val="10"/>
        <rFont val="Century"/>
        <family val="1"/>
      </rPr>
      <t>5</t>
    </r>
    <r>
      <rPr>
        <sz val="10"/>
        <rFont val="ＭＳ Ｐゴシック"/>
        <family val="3"/>
        <charset val="128"/>
      </rPr>
      <t xml:space="preserve"> 段階に近いことが望ましい。）が付くまで同じ運転設定で加熱する。
　運転設定および加熱時間を同じにして</t>
    </r>
    <r>
      <rPr>
        <sz val="10"/>
        <rFont val="Century"/>
        <family val="1"/>
      </rPr>
      <t>3</t>
    </r>
    <r>
      <rPr>
        <sz val="10"/>
        <rFont val="ＭＳ Ｐゴシック"/>
        <family val="3"/>
        <charset val="128"/>
      </rPr>
      <t>回繰り返し、計</t>
    </r>
    <r>
      <rPr>
        <sz val="10"/>
        <rFont val="Century"/>
        <family val="1"/>
      </rPr>
      <t>27</t>
    </r>
    <r>
      <rPr>
        <sz val="10"/>
        <rFont val="ＭＳ Ｐゴシック"/>
        <family val="3"/>
        <charset val="128"/>
      </rPr>
      <t>枚の食パンをトーストする。
　性能測定基準の巻末資料</t>
    </r>
    <r>
      <rPr>
        <sz val="10"/>
        <rFont val="Century"/>
        <family val="1"/>
      </rPr>
      <t>2</t>
    </r>
    <r>
      <rPr>
        <sz val="10"/>
        <rFont val="ＭＳ Ｐゴシック"/>
        <family val="3"/>
        <charset val="128"/>
      </rPr>
      <t xml:space="preserve"> の食パン表面の焼き色評価基準（</t>
    </r>
    <r>
      <rPr>
        <sz val="10"/>
        <rFont val="Century"/>
        <family val="1"/>
      </rPr>
      <t>10</t>
    </r>
    <r>
      <rPr>
        <sz val="10"/>
        <rFont val="ＭＳ Ｐゴシック"/>
        <family val="3"/>
        <charset val="128"/>
      </rPr>
      <t xml:space="preserve"> 段階の色見本）を用い、</t>
    </r>
    <r>
      <rPr>
        <sz val="10"/>
        <rFont val="Century"/>
        <family val="1"/>
      </rPr>
      <t>3</t>
    </r>
    <r>
      <rPr>
        <sz val="10"/>
        <rFont val="ＭＳ Ｐゴシック"/>
        <family val="3"/>
        <charset val="128"/>
      </rPr>
      <t>人の判定員がそれぞれの食パン表面の焼き色を</t>
    </r>
    <r>
      <rPr>
        <sz val="10"/>
        <rFont val="Century"/>
        <family val="1"/>
      </rPr>
      <t>0.5</t>
    </r>
    <r>
      <rPr>
        <sz val="10"/>
        <rFont val="ＭＳ Ｐゴシック"/>
        <family val="3"/>
        <charset val="128"/>
      </rPr>
      <t xml:space="preserve"> 段階刻みで評価し、食パン表面の焼き色の標準偏差値を判定員ごとに計算する。
　食材表面の焼き色の均一性指数</t>
    </r>
    <r>
      <rPr>
        <i/>
        <sz val="10"/>
        <rFont val="Century"/>
        <family val="1"/>
      </rPr>
      <t>I</t>
    </r>
    <r>
      <rPr>
        <vertAlign val="subscript"/>
        <sz val="10"/>
        <rFont val="Century"/>
        <family val="1"/>
      </rPr>
      <t>t</t>
    </r>
    <r>
      <rPr>
        <sz val="10"/>
        <rFont val="ＭＳ Ｐゴシック"/>
        <family val="3"/>
        <charset val="128"/>
      </rPr>
      <t xml:space="preserve"> は、</t>
    </r>
    <r>
      <rPr>
        <sz val="10"/>
        <rFont val="Century"/>
        <family val="1"/>
      </rPr>
      <t>3</t>
    </r>
    <r>
      <rPr>
        <sz val="10"/>
        <rFont val="ＭＳ Ｐゴシック"/>
        <family val="3"/>
        <charset val="128"/>
      </rPr>
      <t>人の標準偏差値の平均値とする。
　なお、すべての食パン表面の焼き色を写真記録する。</t>
    </r>
    <rPh sb="85" eb="87">
      <t>ヨネツ</t>
    </rPh>
    <rPh sb="170" eb="172">
      <t>セイノウ</t>
    </rPh>
    <rPh sb="172" eb="174">
      <t>ソクテイ</t>
    </rPh>
    <rPh sb="174" eb="176">
      <t>キジュン</t>
    </rPh>
    <rPh sb="276" eb="278">
      <t>ソクテイ</t>
    </rPh>
    <rPh sb="380" eb="382">
      <t>ショクザイ</t>
    </rPh>
    <rPh sb="382" eb="384">
      <t>ヒョウメン</t>
    </rPh>
    <rPh sb="385" eb="386">
      <t>ヤ</t>
    </rPh>
    <rPh sb="387" eb="388">
      <t>イロ</t>
    </rPh>
    <phoneticPr fontId="3"/>
  </si>
  <si>
    <r>
      <rPr>
        <sz val="10"/>
        <rFont val="Century"/>
        <family val="1"/>
      </rPr>
      <t xml:space="preserve">  </t>
    </r>
    <r>
      <rPr>
        <sz val="10"/>
        <rFont val="ＭＳ Ｐゴシック"/>
        <family val="3"/>
        <charset val="128"/>
      </rPr>
      <t xml:space="preserve">マイクロ波加熱のみの試験機器
</t>
    </r>
    <r>
      <rPr>
        <sz val="10"/>
        <rFont val="Century"/>
        <family val="1"/>
      </rPr>
      <t xml:space="preserve">  </t>
    </r>
    <r>
      <rPr>
        <sz val="10"/>
        <rFont val="ＭＳ Ｐゴシック"/>
        <family val="3"/>
        <charset val="128"/>
      </rPr>
      <t>「</t>
    </r>
    <r>
      <rPr>
        <sz val="10"/>
        <rFont val="Century"/>
        <family val="1"/>
      </rPr>
      <t xml:space="preserve">JISC9250 </t>
    </r>
    <r>
      <rPr>
        <sz val="10"/>
        <rFont val="ＭＳ Ｐゴシック"/>
        <family val="3"/>
        <charset val="128"/>
      </rPr>
      <t>電子レンジ」</t>
    </r>
    <r>
      <rPr>
        <b/>
        <sz val="10"/>
        <rFont val="Century"/>
        <family val="1"/>
      </rPr>
      <t>8.1.1 </t>
    </r>
    <r>
      <rPr>
        <sz val="10"/>
        <rFont val="ＭＳ Ｐゴシック"/>
        <family val="3"/>
        <charset val="128"/>
      </rPr>
      <t>の条件で</t>
    </r>
    <r>
      <rPr>
        <sz val="10"/>
        <rFont val="Century"/>
        <family val="1"/>
      </rPr>
      <t> 2</t>
    </r>
    <r>
      <rPr>
        <sz val="10"/>
        <rFont val="ＭＳ Ｐゴシック"/>
        <family val="3"/>
        <charset val="128"/>
      </rPr>
      <t>分間動作</t>
    </r>
    <r>
      <rPr>
        <sz val="10"/>
        <rFont val="Century"/>
        <family val="1"/>
      </rPr>
      <t>1</t>
    </r>
    <r>
      <rPr>
        <sz val="10"/>
        <rFont val="ＭＳ Ｐゴシック"/>
        <family val="3"/>
        <charset val="128"/>
      </rPr>
      <t>分間休止する操作を繰り返し，または、電気用品の技術上の基準を定める省令の解釈別表第八の平常温度上昇に規定された条件で各部の温度上昇がほぼ一定となるまで操作を繰り返し，消費電力がほぼ一定となったときにその値を測定する。
　なお，短時間高出力機能をもつもので，各部の温度がほぼ一定になったときにその機能が動作しなくなるものは，機能の復活に要する最低の休止時間を経過した後に，高出力機能の動作状態での消費電力を測定する。</t>
    </r>
    <rPh sb="142" eb="144">
      <t>イッテイ</t>
    </rPh>
    <rPh sb="153" eb="154">
      <t>アタイ</t>
    </rPh>
    <phoneticPr fontId="3"/>
  </si>
  <si>
    <r>
      <t xml:space="preserve">5 </t>
    </r>
    <r>
      <rPr>
        <sz val="10"/>
        <rFont val="ＭＳ Ｐゴシック"/>
        <family val="3"/>
        <charset val="128"/>
      </rPr>
      <t>回目</t>
    </r>
    <rPh sb="2" eb="4">
      <t>カイメ</t>
    </rPh>
    <phoneticPr fontId="3"/>
  </si>
  <si>
    <t>選択してください</t>
  </si>
  <si>
    <r>
      <rPr>
        <sz val="10"/>
        <rFont val="Century"/>
        <family val="1"/>
      </rPr>
      <t xml:space="preserve">  </t>
    </r>
    <r>
      <rPr>
        <sz val="10"/>
        <rFont val="ＭＳ Ｐゴシック"/>
        <family val="3"/>
        <charset val="128"/>
      </rPr>
      <t xml:space="preserve">マイクロ波加熱に付加装置が付いている試験機器
</t>
    </r>
    <r>
      <rPr>
        <sz val="10"/>
        <rFont val="Century"/>
        <family val="1"/>
      </rPr>
      <t xml:space="preserve">  </t>
    </r>
    <r>
      <rPr>
        <sz val="10"/>
        <rFont val="ＭＳ Ｐゴシック"/>
        <family val="3"/>
        <charset val="128"/>
      </rPr>
      <t>「</t>
    </r>
    <r>
      <rPr>
        <sz val="10"/>
        <rFont val="Century"/>
        <family val="1"/>
      </rPr>
      <t xml:space="preserve">JISC9250 </t>
    </r>
    <r>
      <rPr>
        <sz val="10"/>
        <rFont val="ＭＳ Ｐゴシック"/>
        <family val="3"/>
        <charset val="128"/>
      </rPr>
      <t>電子レンジ」</t>
    </r>
    <r>
      <rPr>
        <b/>
        <sz val="10"/>
        <rFont val="Century"/>
        <family val="1"/>
      </rPr>
      <t>8.1.2 </t>
    </r>
    <r>
      <rPr>
        <sz val="10"/>
        <rFont val="ＭＳ Ｐゴシック"/>
        <family val="3"/>
        <charset val="128"/>
      </rPr>
      <t>の条件で負荷を入れない状態（受皿があるものは，受皿を最下段に置く。）で，自動温度調節器をもつものはその動作温度を最高にセットし，その他のものは，加熱室の中央部の雰囲気の温度と周辺温度との差を</t>
    </r>
    <r>
      <rPr>
        <sz val="10"/>
        <rFont val="Century"/>
        <family val="1"/>
      </rPr>
      <t> 240±10</t>
    </r>
    <r>
      <rPr>
        <sz val="10"/>
        <rFont val="ＭＳ Ｐゴシック"/>
        <family val="3"/>
        <charset val="128"/>
      </rPr>
      <t>℃に保つように断続して通電（加熱室の中央部の雰囲気の温度と周囲温度との差が</t>
    </r>
    <r>
      <rPr>
        <sz val="10"/>
        <rFont val="Century"/>
        <family val="1"/>
      </rPr>
      <t> 240</t>
    </r>
    <r>
      <rPr>
        <sz val="10"/>
        <rFont val="ＭＳ Ｐゴシック"/>
        <family val="3"/>
        <charset val="128"/>
      </rPr>
      <t>℃に達しないものは連続通電する。）し，各部の温度を熱電温度計法によって測定し，ほぼ一定となった後，または、電気用品の技術上の基準を定める省令の解釈別表第八の平常温度上昇に規定された条件で操作を繰り返し，各部の温度上昇がほぼ一定となった後，①の</t>
    </r>
    <r>
      <rPr>
        <sz val="10"/>
        <rFont val="Century"/>
        <family val="1"/>
      </rPr>
      <t xml:space="preserve"> </t>
    </r>
    <r>
      <rPr>
        <sz val="10"/>
        <rFont val="ＭＳ Ｐゴシック"/>
        <family val="3"/>
        <charset val="128"/>
      </rPr>
      <t>「</t>
    </r>
    <r>
      <rPr>
        <sz val="10"/>
        <rFont val="Century"/>
        <family val="1"/>
      </rPr>
      <t xml:space="preserve">JISC9250 </t>
    </r>
    <r>
      <rPr>
        <sz val="10"/>
        <rFont val="ＭＳ Ｐゴシック"/>
        <family val="3"/>
        <charset val="128"/>
      </rPr>
      <t>電子レンジ」</t>
    </r>
    <r>
      <rPr>
        <sz val="10"/>
        <rFont val="Century"/>
        <family val="1"/>
      </rPr>
      <t>8.1.1</t>
    </r>
    <r>
      <rPr>
        <sz val="10"/>
        <rFont val="ＭＳ Ｐゴシック"/>
        <family val="3"/>
        <charset val="128"/>
      </rPr>
      <t> の条件で負荷を入れ，マイクロ波と付加装置との同時加熱モードでの運転を行い，各部の温度がほぼ一定となったときに消費電力を測定する。</t>
    </r>
    <rPh sb="239" eb="240">
      <t>アト</t>
    </rPh>
    <rPh sb="285" eb="287">
      <t>ソウサ</t>
    </rPh>
    <rPh sb="288" eb="289">
      <t>ク</t>
    </rPh>
    <rPh sb="290" eb="291">
      <t>カエ</t>
    </rPh>
    <rPh sb="293" eb="295">
      <t>カクブ</t>
    </rPh>
    <rPh sb="296" eb="298">
      <t>オンド</t>
    </rPh>
    <rPh sb="298" eb="300">
      <t>ジョウショウ</t>
    </rPh>
    <rPh sb="303" eb="305">
      <t>イッテイ</t>
    </rPh>
    <rPh sb="309" eb="310">
      <t>アト</t>
    </rPh>
    <rPh sb="340" eb="342">
      <t>フカ</t>
    </rPh>
    <rPh sb="343" eb="344">
      <t>イ</t>
    </rPh>
    <rPh sb="350" eb="351">
      <t>ハ</t>
    </rPh>
    <rPh sb="352" eb="354">
      <t>フカ</t>
    </rPh>
    <rPh sb="354" eb="356">
      <t>ソウチ</t>
    </rPh>
    <rPh sb="358" eb="360">
      <t>ドウジ</t>
    </rPh>
    <rPh sb="360" eb="362">
      <t>カネツ</t>
    </rPh>
    <rPh sb="367" eb="369">
      <t>ウンテン</t>
    </rPh>
    <rPh sb="370" eb="371">
      <t>オコナ</t>
    </rPh>
    <rPh sb="373" eb="375">
      <t>カクブ</t>
    </rPh>
    <rPh sb="376" eb="378">
      <t>オンド</t>
    </rPh>
    <rPh sb="381" eb="383">
      <t>イッテイ</t>
    </rPh>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</si>
  <si>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電熱装置の最大消費電力と
</t>
    </r>
    <r>
      <rPr>
        <sz val="10"/>
        <rFont val="Century"/>
        <family val="1"/>
      </rPr>
      <t xml:space="preserve">                              </t>
    </r>
    <r>
      <rPr>
        <sz val="10"/>
        <rFont val="ＭＳ Ｐゴシック"/>
        <family val="3"/>
        <charset val="128"/>
      </rPr>
      <t>定格消費電力の差</t>
    </r>
    <rPh sb="5" eb="7">
      <t>デンネツ</t>
    </rPh>
    <rPh sb="7" eb="9">
      <t>ソウチ</t>
    </rPh>
    <rPh sb="10" eb="12">
      <t>サイダイ</t>
    </rPh>
    <rPh sb="12" eb="14">
      <t>ショウヒ</t>
    </rPh>
    <rPh sb="14" eb="16">
      <t>デンリョク</t>
    </rPh>
    <rPh sb="48" eb="50">
      <t>テイカク</t>
    </rPh>
    <rPh sb="50" eb="52">
      <t>ショウヒ</t>
    </rPh>
    <rPh sb="52" eb="53">
      <t>デン</t>
    </rPh>
    <rPh sb="53" eb="54">
      <t>リョク</t>
    </rPh>
    <rPh sb="55" eb="56">
      <t>サ</t>
    </rPh>
    <phoneticPr fontId="3"/>
  </si>
  <si>
    <t>電熱装置の定格消費電力＝</t>
    <rPh sb="0" eb="1">
      <t>デン</t>
    </rPh>
    <rPh sb="1" eb="2">
      <t>ネツ</t>
    </rPh>
    <rPh sb="2" eb="4">
      <t>ソウチ</t>
    </rPh>
    <rPh sb="5" eb="7">
      <t>テイカク</t>
    </rPh>
    <rPh sb="7" eb="9">
      <t>ショウヒ</t>
    </rPh>
    <rPh sb="9" eb="11">
      <t>デンリョク</t>
    </rPh>
    <phoneticPr fontId="3"/>
  </si>
  <si>
    <t>電熱装置の最大消費電力＝</t>
    <rPh sb="0" eb="1">
      <t>デン</t>
    </rPh>
    <rPh sb="1" eb="2">
      <t>ネツ</t>
    </rPh>
    <rPh sb="2" eb="4">
      <t>ソウチ</t>
    </rPh>
    <rPh sb="5" eb="7">
      <t>サイダイ</t>
    </rPh>
    <rPh sb="7" eb="9">
      <t>ショウヒ</t>
    </rPh>
    <rPh sb="9" eb="11">
      <t>デンリョク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</si>
</sst>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_ "/>
    <numFmt numFmtId="177" formatCode="0.000_);[Red]\(0.000\)"/>
    <numFmt numFmtId="178" formatCode="0.000_ "/>
    <numFmt numFmtId="179" formatCode="0.0_ "/>
    <numFmt numFmtId="180" formatCode="0_ "/>
    <numFmt numFmtId="181" formatCode="0_);[Red]\(0\)"/>
    <numFmt numFmtId="182" formatCode="0.0_);[Red]\(0.0\)"/>
    <numFmt numFmtId="183" formatCode="0.00_);[Red]\(0.00\)"/>
    <numFmt numFmtId="184" formatCode="0.0"/>
    <numFmt numFmtId="185" formatCode="0.0%"/>
    <numFmt numFmtId="186" formatCode="yyyy&quot;年&quot;m&quot;月&quot;d&quot;日&quot;;@"/>
    <numFmt numFmtId="187" formatCode="\+#.0;\-#.0;0"/>
    <numFmt numFmtId="188" formatCode="\+#&quot;％&quot;;\-#&quot;％&quot;;0"/>
    <numFmt numFmtId="189" formatCode="\+#&quot;%､&quot;;\-#&quot;%&quot;;0"/>
    <numFmt numFmtId="190" formatCode="&quot;＝&quot;\+#&quot;％、&quot;;\-#&quot;％、&quot;;0"/>
  </numFmts>
  <fonts count="5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8"/>
      <color indexed="10"/>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vertAlign val="subscript"/>
      <sz val="12"/>
      <name val="ＭＳ Ｐゴシック"/>
      <family val="3"/>
      <charset val="128"/>
    </font>
    <font>
      <i/>
      <sz val="14"/>
      <name val="Symbol"/>
      <family val="1"/>
      <charset val="2"/>
    </font>
    <font>
      <vertAlign val="subscript"/>
      <sz val="14"/>
      <name val="Century"/>
      <family val="1"/>
    </font>
    <font>
      <sz val="14"/>
      <name val="Century"/>
      <family val="1"/>
    </font>
    <font>
      <i/>
      <sz val="14"/>
      <name val="Century"/>
      <family val="1"/>
    </font>
    <font>
      <sz val="11"/>
      <name val="ＭＳ 明朝"/>
      <family val="1"/>
      <charset val="128"/>
    </font>
    <font>
      <i/>
      <sz val="11"/>
      <name val="Century"/>
      <family val="1"/>
    </font>
    <font>
      <sz val="9"/>
      <name val="ＭＳ 明朝"/>
      <family val="1"/>
      <charset val="128"/>
    </font>
    <font>
      <sz val="10"/>
      <name val="ＭＳ 明朝"/>
      <family val="1"/>
      <charset val="128"/>
    </font>
    <font>
      <sz val="12"/>
      <name val="ＭＳ 明朝"/>
      <family val="1"/>
      <charset val="128"/>
    </font>
    <font>
      <sz val="8"/>
      <color indexed="10"/>
      <name val="ＭＳ 明朝"/>
      <family val="1"/>
      <charset val="128"/>
    </font>
    <font>
      <i/>
      <sz val="10"/>
      <name val="Century"/>
      <family val="1"/>
    </font>
    <font>
      <sz val="10"/>
      <name val="Century"/>
      <family val="1"/>
    </font>
    <font>
      <vertAlign val="subscript"/>
      <sz val="12"/>
      <name val="Century"/>
      <family val="1"/>
    </font>
    <font>
      <vertAlign val="subscript"/>
      <sz val="11"/>
      <name val="Century"/>
      <family val="1"/>
    </font>
    <font>
      <i/>
      <sz val="12"/>
      <name val="Symbol"/>
      <family val="1"/>
      <charset val="2"/>
    </font>
    <font>
      <sz val="9"/>
      <name val="Century"/>
      <family val="1"/>
    </font>
    <font>
      <i/>
      <sz val="12"/>
      <name val="Century"/>
      <family val="1"/>
    </font>
    <font>
      <sz val="12"/>
      <name val="Century"/>
      <family val="1"/>
    </font>
    <font>
      <b/>
      <i/>
      <sz val="14"/>
      <name val="Symbol"/>
      <family val="1"/>
      <charset val="2"/>
    </font>
    <font>
      <b/>
      <vertAlign val="subscript"/>
      <sz val="14"/>
      <name val="Century"/>
      <family val="1"/>
    </font>
    <font>
      <vertAlign val="subscript"/>
      <sz val="10"/>
      <name val="Century"/>
      <family val="1"/>
    </font>
    <font>
      <sz val="11"/>
      <name val="Century"/>
      <family val="1"/>
    </font>
    <font>
      <sz val="10"/>
      <name val="Symbol"/>
      <family val="1"/>
      <charset val="2"/>
    </font>
    <font>
      <i/>
      <sz val="10"/>
      <name val="Monotype Corsiva"/>
      <family val="4"/>
    </font>
    <font>
      <sz val="7"/>
      <name val="ＭＳ Ｐゴシック"/>
      <family val="3"/>
      <charset val="128"/>
    </font>
    <font>
      <i/>
      <sz val="10"/>
      <name val="Symbol"/>
      <family val="1"/>
      <charset val="2"/>
    </font>
    <font>
      <i/>
      <sz val="9"/>
      <name val="Century"/>
      <family val="1"/>
    </font>
    <font>
      <vertAlign val="subscript"/>
      <sz val="9"/>
      <name val="Century"/>
      <family val="1"/>
    </font>
    <font>
      <sz val="14"/>
      <name val="Times New Roman"/>
      <family val="1"/>
    </font>
    <font>
      <sz val="9"/>
      <color indexed="10"/>
      <name val="ＭＳ Ｐゴシック"/>
      <family val="3"/>
      <charset val="128"/>
    </font>
    <font>
      <vertAlign val="subscript"/>
      <sz val="12"/>
      <name val="Symbol"/>
      <family val="1"/>
      <charset val="2"/>
    </font>
    <font>
      <i/>
      <sz val="12"/>
      <name val="Cambria"/>
      <family val="1"/>
    </font>
    <font>
      <sz val="10"/>
      <name val="Cambria"/>
      <family val="1"/>
    </font>
    <font>
      <i/>
      <sz val="14"/>
      <name val="Cambria"/>
      <family val="1"/>
    </font>
    <font>
      <i/>
      <sz val="10"/>
      <name val="Cambria"/>
      <family val="1"/>
    </font>
    <font>
      <sz val="10"/>
      <color rgb="FFFF0000"/>
      <name val="ＭＳ Ｐゴシック"/>
      <family val="3"/>
      <charset val="128"/>
    </font>
    <font>
      <sz val="11"/>
      <color rgb="FFFF0000"/>
      <name val="ＭＳ Ｐゴシック"/>
      <family val="3"/>
      <charset val="128"/>
    </font>
    <font>
      <sz val="10"/>
      <name val="ＭＳ Ｐゴシック"/>
      <family val="3"/>
      <charset val="128"/>
      <scheme val="minor"/>
    </font>
    <font>
      <i/>
      <sz val="11"/>
      <name val="Cambria"/>
      <family val="1"/>
    </font>
    <font>
      <b/>
      <sz val="10"/>
      <name val="Century"/>
      <family val="1"/>
    </font>
    <font>
      <sz val="8"/>
      <name val="Century"/>
      <family val="1"/>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style="medium">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bottom style="thick">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89">
    <xf numFmtId="0" fontId="0" fillId="0" borderId="0" xfId="0">
      <alignment vertical="center"/>
    </xf>
    <xf numFmtId="31" fontId="5" fillId="2" borderId="1" xfId="0" applyNumberFormat="1" applyFont="1" applyFill="1" applyBorder="1" applyAlignment="1" applyProtection="1">
      <alignment vertical="center"/>
      <protection locked="0"/>
    </xf>
    <xf numFmtId="0" fontId="5" fillId="2" borderId="2" xfId="0" applyFont="1" applyFill="1" applyBorder="1" applyAlignment="1" applyProtection="1">
      <alignment horizontal="right" vertical="center"/>
      <protection locked="0"/>
    </xf>
    <xf numFmtId="0" fontId="5" fillId="2" borderId="3" xfId="0" applyFont="1" applyFill="1" applyBorder="1" applyAlignment="1" applyProtection="1">
      <alignment horizontal="right" vertical="center"/>
      <protection locked="0"/>
    </xf>
    <xf numFmtId="0" fontId="0" fillId="0" borderId="0" xfId="0" applyProtection="1">
      <alignment vertical="center"/>
      <protection locked="0"/>
    </xf>
    <xf numFmtId="179" fontId="5" fillId="2" borderId="4" xfId="0" applyNumberFormat="1" applyFont="1" applyFill="1" applyBorder="1" applyAlignment="1" applyProtection="1">
      <alignment horizontal="right" vertical="center"/>
      <protection locked="0"/>
    </xf>
    <xf numFmtId="179" fontId="13" fillId="2" borderId="4" xfId="0" applyNumberFormat="1" applyFont="1" applyFill="1" applyBorder="1" applyAlignment="1" applyProtection="1">
      <alignment horizontal="right" vertical="center"/>
      <protection locked="0"/>
    </xf>
    <xf numFmtId="178" fontId="13" fillId="2" borderId="4" xfId="0" applyNumberFormat="1" applyFont="1" applyFill="1" applyBorder="1" applyAlignment="1" applyProtection="1">
      <alignment horizontal="right" vertical="center"/>
      <protection locked="0"/>
    </xf>
    <xf numFmtId="179" fontId="5" fillId="2" borderId="5" xfId="0" applyNumberFormat="1" applyFont="1" applyFill="1" applyBorder="1" applyAlignment="1" applyProtection="1">
      <alignment horizontal="center" vertical="center"/>
      <protection locked="0"/>
    </xf>
    <xf numFmtId="179" fontId="5" fillId="2" borderId="6" xfId="0" applyNumberFormat="1" applyFont="1" applyFill="1" applyBorder="1" applyAlignment="1" applyProtection="1">
      <alignment horizontal="center" vertical="center"/>
      <protection locked="0"/>
    </xf>
    <xf numFmtId="177" fontId="5" fillId="2" borderId="4" xfId="0" applyNumberFormat="1" applyFont="1" applyFill="1" applyBorder="1" applyAlignment="1" applyProtection="1">
      <alignment vertical="center"/>
      <protection locked="0"/>
    </xf>
    <xf numFmtId="180" fontId="5" fillId="0" borderId="0" xfId="0" applyNumberFormat="1" applyFont="1" applyBorder="1" applyAlignment="1" applyProtection="1">
      <alignment horizontal="right" vertical="center"/>
      <protection locked="0"/>
    </xf>
    <xf numFmtId="0" fontId="0" fillId="0" borderId="0" xfId="0" applyProtection="1">
      <alignment vertical="center"/>
    </xf>
    <xf numFmtId="0" fontId="5" fillId="0" borderId="0" xfId="0" applyFont="1" applyProtection="1">
      <alignment vertical="center"/>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Fill="1" applyBorder="1" applyAlignment="1" applyProtection="1">
      <alignment horizontal="center" vertical="center" shrinkToFi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Protection="1">
      <alignment vertical="center"/>
    </xf>
    <xf numFmtId="0" fontId="6" fillId="0" borderId="0" xfId="0" applyFont="1" applyBorder="1" applyProtection="1">
      <alignmen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0" xfId="0" applyFont="1" applyBorder="1" applyAlignment="1" applyProtection="1">
      <alignment horizontal="left" vertical="top"/>
    </xf>
    <xf numFmtId="0" fontId="5"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10" fillId="0" borderId="13" xfId="0" applyFont="1" applyBorder="1" applyAlignment="1" applyProtection="1">
      <alignment vertical="center" shrinkToFit="1"/>
    </xf>
    <xf numFmtId="176" fontId="8" fillId="0" borderId="0" xfId="0" applyNumberFormat="1" applyFont="1" applyBorder="1" applyProtection="1">
      <alignment vertical="center"/>
    </xf>
    <xf numFmtId="0" fontId="5" fillId="0" borderId="0" xfId="0" applyFont="1" applyBorder="1" applyAlignment="1" applyProtection="1"/>
    <xf numFmtId="179" fontId="6" fillId="0" borderId="0" xfId="0" applyNumberFormat="1" applyFont="1" applyBorder="1" applyAlignment="1" applyProtection="1">
      <alignment horizontal="right"/>
    </xf>
    <xf numFmtId="179" fontId="0" fillId="0" borderId="0" xfId="0" applyNumberFormat="1" applyBorder="1" applyAlignment="1" applyProtection="1">
      <alignment horizontal="right" vertical="center"/>
    </xf>
    <xf numFmtId="178" fontId="5" fillId="0" borderId="14" xfId="0" applyNumberFormat="1" applyFont="1" applyBorder="1" applyAlignment="1" applyProtection="1">
      <alignment horizontal="right" vertical="center"/>
    </xf>
    <xf numFmtId="178" fontId="5" fillId="0" borderId="15" xfId="0" applyNumberFormat="1" applyFont="1" applyBorder="1" applyAlignment="1" applyProtection="1">
      <alignment horizontal="right" vertical="center"/>
    </xf>
    <xf numFmtId="0" fontId="2" fillId="0" borderId="0" xfId="0" applyFont="1" applyBorder="1" applyAlignment="1" applyProtection="1">
      <alignment vertical="center"/>
    </xf>
    <xf numFmtId="178" fontId="13" fillId="0" borderId="0" xfId="0" applyNumberFormat="1" applyFont="1" applyBorder="1" applyAlignment="1" applyProtection="1">
      <alignment horizontal="center" vertical="center"/>
    </xf>
    <xf numFmtId="0" fontId="6" fillId="0" borderId="0" xfId="0" applyFont="1" applyBorder="1" applyAlignment="1" applyProtection="1">
      <alignment vertical="top"/>
    </xf>
    <xf numFmtId="0" fontId="8" fillId="0" borderId="0" xfId="0" applyFont="1" applyBorder="1" applyAlignment="1" applyProtection="1">
      <alignment horizontal="left" vertical="top" wrapText="1"/>
    </xf>
    <xf numFmtId="0" fontId="33" fillId="0" borderId="0" xfId="0" applyFont="1" applyBorder="1" applyAlignment="1" applyProtection="1">
      <alignment horizontal="right" vertical="center"/>
    </xf>
    <xf numFmtId="178" fontId="13" fillId="0" borderId="15" xfId="0" applyNumberFormat="1" applyFont="1" applyBorder="1" applyAlignment="1" applyProtection="1">
      <alignment horizontal="center" vertical="center"/>
    </xf>
    <xf numFmtId="0" fontId="8" fillId="0" borderId="0" xfId="0" applyFont="1" applyBorder="1" applyProtection="1">
      <alignment vertical="center"/>
    </xf>
    <xf numFmtId="179" fontId="8" fillId="0" borderId="0" xfId="0" applyNumberFormat="1" applyFont="1" applyBorder="1" applyProtection="1">
      <alignment vertical="center"/>
    </xf>
    <xf numFmtId="176" fontId="5" fillId="0" borderId="0" xfId="0" applyNumberFormat="1" applyFont="1" applyBorder="1" applyAlignment="1" applyProtection="1">
      <alignment horizontal="center" vertical="center"/>
    </xf>
    <xf numFmtId="178" fontId="5" fillId="0" borderId="0" xfId="0" applyNumberFormat="1" applyFont="1" applyBorder="1" applyAlignment="1" applyProtection="1">
      <alignment horizontal="right" vertical="center"/>
    </xf>
    <xf numFmtId="0" fontId="27" fillId="0" borderId="0" xfId="0" applyFont="1" applyBorder="1" applyAlignment="1" applyProtection="1">
      <alignment horizontal="right" vertical="center"/>
    </xf>
    <xf numFmtId="0" fontId="27" fillId="0" borderId="0" xfId="0" applyFont="1" applyFill="1" applyBorder="1" applyAlignment="1" applyProtection="1">
      <alignment horizontal="right" vertical="center"/>
    </xf>
    <xf numFmtId="183" fontId="5" fillId="0" borderId="16" xfId="0" applyNumberFormat="1" applyFont="1" applyFill="1" applyBorder="1" applyAlignment="1" applyProtection="1">
      <alignment horizontal="right" vertical="center"/>
    </xf>
    <xf numFmtId="183" fontId="5" fillId="0" borderId="16" xfId="0" applyNumberFormat="1" applyFont="1" applyFill="1" applyBorder="1" applyProtection="1">
      <alignment vertical="center"/>
    </xf>
    <xf numFmtId="177" fontId="5" fillId="0" borderId="14" xfId="0" applyNumberFormat="1" applyFont="1" applyBorder="1" applyAlignment="1" applyProtection="1">
      <alignment horizontal="right" vertical="center"/>
    </xf>
    <xf numFmtId="177" fontId="5" fillId="0" borderId="15" xfId="0" applyNumberFormat="1" applyFont="1" applyBorder="1" applyAlignment="1" applyProtection="1">
      <alignment horizontal="right" vertical="center"/>
    </xf>
    <xf numFmtId="0" fontId="8" fillId="0" borderId="0" xfId="0" applyFont="1" applyBorder="1" applyAlignment="1" applyProtection="1">
      <alignment horizontal="left" vertical="center" shrinkToFit="1"/>
    </xf>
    <xf numFmtId="178" fontId="6"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shrinkToFit="1"/>
    </xf>
    <xf numFmtId="178" fontId="5" fillId="0" borderId="0" xfId="0" applyNumberFormat="1" applyFont="1" applyBorder="1" applyProtection="1">
      <alignment vertical="center"/>
    </xf>
    <xf numFmtId="0" fontId="5" fillId="0" borderId="12"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27" fillId="0" borderId="0" xfId="0" applyFont="1" applyBorder="1" applyAlignment="1" applyProtection="1">
      <alignment horizontal="right" wrapText="1"/>
    </xf>
    <xf numFmtId="181" fontId="5" fillId="0" borderId="4" xfId="0" applyNumberFormat="1" applyFont="1" applyFill="1" applyBorder="1" applyAlignment="1" applyProtection="1">
      <alignment horizontal="right" vertical="center"/>
    </xf>
    <xf numFmtId="0" fontId="8" fillId="0" borderId="0" xfId="0" applyFont="1" applyBorder="1" applyAlignment="1" applyProtection="1">
      <alignment vertical="center" shrinkToFit="1"/>
    </xf>
    <xf numFmtId="0" fontId="8" fillId="0" borderId="13" xfId="0" applyFont="1" applyBorder="1" applyAlignment="1" applyProtection="1">
      <alignment vertical="center" shrinkToFit="1"/>
    </xf>
    <xf numFmtId="0" fontId="5" fillId="0" borderId="0" xfId="0" applyFont="1" applyFill="1" applyBorder="1" applyAlignment="1" applyProtection="1"/>
    <xf numFmtId="0" fontId="5" fillId="0" borderId="0" xfId="0" applyFont="1" applyFill="1" applyBorder="1" applyAlignment="1" applyProtection="1">
      <alignment horizontal="left"/>
    </xf>
    <xf numFmtId="0" fontId="5" fillId="0" borderId="12" xfId="0" applyFont="1" applyFill="1" applyBorder="1" applyAlignment="1" applyProtection="1">
      <alignment vertical="center"/>
    </xf>
    <xf numFmtId="0" fontId="6" fillId="0" borderId="0" xfId="0" applyFont="1" applyFill="1" applyBorder="1" applyAlignment="1" applyProtection="1">
      <alignment horizontal="left" vertical="center"/>
    </xf>
    <xf numFmtId="0" fontId="5" fillId="0" borderId="0" xfId="0" applyFont="1" applyBorder="1" applyAlignment="1" applyProtection="1">
      <alignment horizontal="right" wrapText="1"/>
    </xf>
    <xf numFmtId="0" fontId="5" fillId="0" borderId="0" xfId="0" applyFont="1" applyFill="1" applyBorder="1" applyProtection="1">
      <alignment vertical="center"/>
    </xf>
    <xf numFmtId="0" fontId="5" fillId="0" borderId="0" xfId="0" applyFont="1" applyFill="1" applyBorder="1" applyAlignment="1" applyProtection="1">
      <alignment horizontal="left" vertical="top"/>
    </xf>
    <xf numFmtId="0" fontId="51" fillId="0" borderId="12" xfId="0" applyFont="1" applyBorder="1" applyProtection="1">
      <alignment vertical="center"/>
    </xf>
    <xf numFmtId="180" fontId="5" fillId="0" borderId="0" xfId="0" applyNumberFormat="1" applyFont="1" applyBorder="1" applyAlignment="1" applyProtection="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5" fillId="0" borderId="0" xfId="0" applyFont="1" applyBorder="1" applyAlignment="1" applyProtection="1">
      <alignment vertical="center" shrinkToFit="1"/>
    </xf>
    <xf numFmtId="179" fontId="13" fillId="0" borderId="15" xfId="0" applyNumberFormat="1" applyFont="1" applyBorder="1" applyAlignment="1" applyProtection="1">
      <alignment horizontal="center" vertical="center"/>
    </xf>
    <xf numFmtId="0" fontId="0" fillId="0" borderId="12" xfId="0" applyBorder="1" applyProtection="1">
      <alignment vertical="center"/>
    </xf>
    <xf numFmtId="0" fontId="52" fillId="0" borderId="0" xfId="0" applyFont="1" applyFill="1" applyBorder="1" applyAlignment="1" applyProtection="1">
      <alignment horizontal="left" vertical="top"/>
    </xf>
    <xf numFmtId="0" fontId="0" fillId="0" borderId="0" xfId="0" applyFill="1" applyBorder="1" applyAlignment="1" applyProtection="1">
      <alignment horizontal="left" vertical="top"/>
    </xf>
    <xf numFmtId="179" fontId="13" fillId="0" borderId="15" xfId="0" applyNumberFormat="1" applyFont="1" applyFill="1" applyBorder="1" applyAlignment="1" applyProtection="1">
      <alignment horizontal="center" vertical="center"/>
    </xf>
    <xf numFmtId="0" fontId="5" fillId="0" borderId="17" xfId="0" applyFont="1" applyBorder="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180" fontId="5" fillId="2" borderId="4" xfId="0" applyNumberFormat="1" applyFont="1" applyFill="1" applyBorder="1" applyAlignment="1" applyProtection="1">
      <alignment horizontal="center" vertical="center"/>
      <protection locked="0"/>
    </xf>
    <xf numFmtId="184" fontId="5" fillId="2" borderId="4" xfId="0" applyNumberFormat="1" applyFont="1" applyFill="1" applyBorder="1" applyAlignment="1" applyProtection="1">
      <alignment horizontal="center" vertical="center"/>
      <protection locked="0"/>
    </xf>
    <xf numFmtId="182" fontId="5" fillId="2" borderId="4" xfId="0" applyNumberFormat="1" applyFont="1" applyFill="1" applyBorder="1" applyAlignment="1" applyProtection="1">
      <alignment horizontal="center" vertical="center"/>
      <protection locked="0"/>
    </xf>
    <xf numFmtId="182" fontId="5" fillId="2" borderId="4" xfId="0" applyNumberFormat="1" applyFont="1" applyFill="1" applyBorder="1" applyAlignment="1" applyProtection="1">
      <alignment horizontal="center" vertical="center" wrapText="1"/>
      <protection locked="0"/>
    </xf>
    <xf numFmtId="183" fontId="5" fillId="2" borderId="4" xfId="0" applyNumberFormat="1" applyFont="1" applyFill="1" applyBorder="1" applyAlignment="1" applyProtection="1">
      <alignment horizontal="center" vertical="center"/>
      <protection locked="0"/>
    </xf>
    <xf numFmtId="183" fontId="5" fillId="2" borderId="4" xfId="0" applyNumberFormat="1" applyFont="1" applyFill="1" applyBorder="1" applyProtection="1">
      <alignment vertical="center"/>
      <protection locked="0"/>
    </xf>
    <xf numFmtId="183" fontId="5" fillId="2" borderId="20" xfId="0" applyNumberFormat="1" applyFont="1" applyFill="1" applyBorder="1" applyProtection="1">
      <alignment vertical="center"/>
      <protection locked="0"/>
    </xf>
    <xf numFmtId="181" fontId="5" fillId="2" borderId="4" xfId="0" applyNumberFormat="1" applyFont="1" applyFill="1" applyBorder="1" applyProtection="1">
      <alignment vertical="center"/>
      <protection locked="0"/>
    </xf>
    <xf numFmtId="181" fontId="5" fillId="2" borderId="4" xfId="0" applyNumberFormat="1" applyFont="1" applyFill="1" applyBorder="1" applyAlignment="1" applyProtection="1">
      <alignment horizontal="right" vertical="center"/>
      <protection locked="0"/>
    </xf>
    <xf numFmtId="181" fontId="5" fillId="2" borderId="1" xfId="0" applyNumberFormat="1" applyFont="1" applyFill="1" applyBorder="1" applyProtection="1">
      <alignment vertical="center"/>
      <protection locked="0"/>
    </xf>
    <xf numFmtId="181" fontId="5" fillId="2" borderId="21" xfId="0" applyNumberFormat="1" applyFont="1" applyFill="1" applyBorder="1" applyProtection="1">
      <alignment vertical="center"/>
      <protection locked="0"/>
    </xf>
    <xf numFmtId="181" fontId="5" fillId="2" borderId="21" xfId="0" applyNumberFormat="1" applyFont="1" applyFill="1" applyBorder="1" applyAlignment="1" applyProtection="1">
      <alignment horizontal="right" vertical="center"/>
      <protection locked="0"/>
    </xf>
    <xf numFmtId="181" fontId="5" fillId="2" borderId="22" xfId="0" applyNumberFormat="1" applyFont="1" applyFill="1" applyBorder="1" applyProtection="1">
      <alignment vertical="center"/>
      <protection locked="0"/>
    </xf>
    <xf numFmtId="177" fontId="5" fillId="2" borderId="1" xfId="0" applyNumberFormat="1" applyFont="1" applyFill="1" applyBorder="1" applyAlignment="1" applyProtection="1">
      <alignment vertical="center"/>
      <protection locked="0"/>
    </xf>
    <xf numFmtId="182" fontId="5" fillId="2" borderId="4" xfId="0" applyNumberFormat="1" applyFont="1" applyFill="1" applyBorder="1" applyAlignment="1" applyProtection="1">
      <alignment horizontal="right" vertical="center"/>
      <protection locked="0"/>
    </xf>
    <xf numFmtId="179" fontId="13" fillId="0" borderId="23" xfId="0" applyNumberFormat="1" applyFont="1" applyFill="1" applyBorder="1" applyAlignment="1" applyProtection="1">
      <alignment horizontal="center" vertical="center"/>
    </xf>
    <xf numFmtId="179" fontId="13" fillId="0" borderId="0" xfId="0" applyNumberFormat="1" applyFont="1" applyBorder="1" applyAlignment="1" applyProtection="1">
      <alignment horizontal="center" vertical="center"/>
    </xf>
    <xf numFmtId="181" fontId="5" fillId="0" borderId="0" xfId="0" applyNumberFormat="1" applyFont="1" applyBorder="1" applyAlignment="1" applyProtection="1">
      <alignment vertical="center"/>
      <protection locked="0"/>
    </xf>
    <xf numFmtId="178" fontId="51" fillId="0" borderId="0" xfId="0" applyNumberFormat="1" applyFont="1" applyBorder="1" applyAlignment="1" applyProtection="1">
      <alignment horizontal="right" vertical="center"/>
    </xf>
    <xf numFmtId="0" fontId="51" fillId="0" borderId="0" xfId="0" applyFont="1" applyBorder="1" applyAlignment="1" applyProtection="1">
      <alignment horizontal="left" vertical="top"/>
    </xf>
    <xf numFmtId="178" fontId="5" fillId="0" borderId="4" xfId="0" applyNumberFormat="1" applyFont="1" applyBorder="1" applyAlignment="1" applyProtection="1">
      <alignment horizontal="right" vertical="center"/>
    </xf>
    <xf numFmtId="179" fontId="5" fillId="0" borderId="4" xfId="0" applyNumberFormat="1" applyFont="1" applyBorder="1" applyAlignment="1" applyProtection="1">
      <alignment horizontal="right" vertical="center"/>
    </xf>
    <xf numFmtId="177" fontId="5" fillId="2" borderId="4" xfId="0" applyNumberFormat="1" applyFont="1" applyFill="1" applyBorder="1" applyAlignment="1" applyProtection="1">
      <alignment horizontal="right" vertical="center"/>
      <protection locked="0"/>
    </xf>
    <xf numFmtId="0" fontId="10" fillId="0" borderId="22" xfId="0" applyFont="1" applyBorder="1" applyAlignment="1" applyProtection="1">
      <alignment horizontal="center" vertical="center"/>
    </xf>
    <xf numFmtId="0" fontId="5" fillId="0" borderId="24" xfId="0" applyFont="1" applyBorder="1" applyAlignment="1" applyProtection="1">
      <alignment horizontal="center" vertical="center"/>
    </xf>
    <xf numFmtId="0" fontId="0" fillId="0" borderId="0" xfId="0" applyBorder="1" applyProtection="1">
      <alignment vertical="center"/>
    </xf>
    <xf numFmtId="0" fontId="5" fillId="0" borderId="25" xfId="0" applyFont="1" applyBorder="1" applyAlignment="1" applyProtection="1">
      <alignment horizontal="center" vertical="center"/>
    </xf>
    <xf numFmtId="0" fontId="5" fillId="0" borderId="3" xfId="0" applyFont="1" applyBorder="1" applyProtection="1">
      <alignment vertical="center"/>
    </xf>
    <xf numFmtId="0" fontId="5" fillId="0" borderId="26" xfId="0" applyFont="1" applyBorder="1" applyAlignment="1" applyProtection="1">
      <alignment horizontal="center" vertical="center" wrapText="1"/>
    </xf>
    <xf numFmtId="0" fontId="5" fillId="0" borderId="26" xfId="0" applyFont="1" applyBorder="1" applyAlignment="1" applyProtection="1">
      <alignment horizontal="center" vertical="center"/>
    </xf>
    <xf numFmtId="0" fontId="5" fillId="0" borderId="26" xfId="0" applyFont="1" applyBorder="1" applyAlignment="1" applyProtection="1">
      <alignment vertical="center"/>
    </xf>
    <xf numFmtId="0" fontId="0" fillId="0" borderId="26" xfId="0" applyBorder="1" applyAlignment="1" applyProtection="1">
      <alignment vertical="center"/>
    </xf>
    <xf numFmtId="176" fontId="6" fillId="0" borderId="4" xfId="0" applyNumberFormat="1" applyFont="1" applyBorder="1" applyAlignment="1" applyProtection="1">
      <alignment horizontal="center" vertical="center"/>
    </xf>
    <xf numFmtId="0" fontId="0" fillId="0" borderId="0" xfId="0" applyAlignment="1" applyProtection="1">
      <alignment vertical="center" shrinkToFit="1"/>
    </xf>
    <xf numFmtId="0" fontId="18" fillId="0" borderId="4" xfId="0" applyFont="1" applyBorder="1" applyAlignment="1" applyProtection="1">
      <alignment horizontal="center" vertical="center" wrapText="1"/>
    </xf>
    <xf numFmtId="0" fontId="0" fillId="0" borderId="27" xfId="0" applyBorder="1" applyAlignment="1" applyProtection="1">
      <alignment vertical="center"/>
    </xf>
    <xf numFmtId="31" fontId="5" fillId="3" borderId="28" xfId="0" applyNumberFormat="1" applyFont="1" applyFill="1" applyBorder="1" applyAlignment="1" applyProtection="1">
      <alignment horizontal="center" vertical="center"/>
      <protection locked="0"/>
    </xf>
    <xf numFmtId="0" fontId="5" fillId="0" borderId="29" xfId="0" applyFont="1" applyBorder="1" applyAlignment="1" applyProtection="1">
      <alignment horizontal="center" vertical="center" shrinkToFit="1"/>
    </xf>
    <xf numFmtId="0" fontId="5" fillId="0" borderId="30"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180" fontId="5" fillId="0" borderId="13" xfId="0" applyNumberFormat="1" applyFont="1" applyBorder="1" applyProtection="1">
      <alignment vertical="center"/>
    </xf>
    <xf numFmtId="180" fontId="5" fillId="0" borderId="0" xfId="0" applyNumberFormat="1" applyFont="1" applyFill="1" applyBorder="1" applyAlignment="1" applyProtection="1">
      <alignment horizontal="right" vertical="center"/>
    </xf>
    <xf numFmtId="178" fontId="8" fillId="0" borderId="0" xfId="0" applyNumberFormat="1" applyFont="1" applyBorder="1" applyProtection="1">
      <alignment vertical="center"/>
    </xf>
    <xf numFmtId="178" fontId="5" fillId="0" borderId="4" xfId="0" applyNumberFormat="1" applyFont="1" applyFill="1" applyBorder="1" applyAlignment="1" applyProtection="1">
      <alignment horizontal="right" vertical="center"/>
    </xf>
    <xf numFmtId="178" fontId="31" fillId="0" borderId="0" xfId="0" applyNumberFormat="1" applyFont="1" applyBorder="1" applyProtection="1">
      <alignment vertical="center"/>
    </xf>
    <xf numFmtId="0" fontId="8" fillId="0" borderId="13" xfId="0" applyFont="1" applyBorder="1" applyAlignment="1" applyProtection="1">
      <alignment horizontal="center" vertical="center" shrinkToFit="1"/>
    </xf>
    <xf numFmtId="0" fontId="33" fillId="0" borderId="0" xfId="0" applyFont="1" applyBorder="1" applyAlignment="1" applyProtection="1">
      <alignment horizontal="right" vertical="top" wrapText="1"/>
    </xf>
    <xf numFmtId="0" fontId="31" fillId="0" borderId="0" xfId="0" applyFont="1" applyBorder="1" applyAlignment="1" applyProtection="1">
      <alignment vertical="center" wrapText="1"/>
    </xf>
    <xf numFmtId="0" fontId="0" fillId="0" borderId="0" xfId="0" applyFont="1" applyBorder="1" applyAlignment="1" applyProtection="1">
      <alignment horizontal="right" vertical="center"/>
    </xf>
    <xf numFmtId="0" fontId="0" fillId="0" borderId="16" xfId="0" applyBorder="1" applyProtection="1">
      <alignment vertical="center"/>
    </xf>
    <xf numFmtId="179" fontId="5" fillId="0" borderId="0" xfId="0" applyNumberFormat="1" applyFont="1" applyBorder="1" applyAlignment="1" applyProtection="1">
      <alignment horizontal="left" vertical="center"/>
    </xf>
    <xf numFmtId="0" fontId="10" fillId="0" borderId="13" xfId="0" applyFont="1" applyBorder="1" applyAlignment="1" applyProtection="1">
      <alignment horizontal="left" vertical="center" shrinkToFit="1"/>
    </xf>
    <xf numFmtId="0" fontId="2" fillId="0" borderId="0" xfId="0" applyFont="1" applyBorder="1" applyAlignment="1" applyProtection="1"/>
    <xf numFmtId="0" fontId="8" fillId="0" borderId="0" xfId="0" applyFont="1" applyBorder="1" applyAlignment="1" applyProtection="1">
      <alignment horizontal="center" vertical="center"/>
    </xf>
    <xf numFmtId="0" fontId="6" fillId="0" borderId="0" xfId="0" applyFont="1" applyBorder="1" applyAlignment="1" applyProtection="1">
      <alignment horizontal="right"/>
    </xf>
    <xf numFmtId="0" fontId="27" fillId="0" borderId="0" xfId="0" applyFont="1" applyBorder="1" applyProtection="1">
      <alignment vertical="center"/>
    </xf>
    <xf numFmtId="180" fontId="5" fillId="0" borderId="0" xfId="0" applyNumberFormat="1" applyFont="1" applyFill="1" applyBorder="1" applyAlignment="1" applyProtection="1">
      <alignment horizontal="center" vertical="center"/>
    </xf>
    <xf numFmtId="0" fontId="0" fillId="0" borderId="12" xfId="0" applyBorder="1" applyAlignment="1" applyProtection="1">
      <alignment vertical="center"/>
    </xf>
    <xf numFmtId="0" fontId="8" fillId="0" borderId="21" xfId="0" applyFont="1" applyBorder="1" applyAlignment="1" applyProtection="1">
      <alignment horizontal="center" vertical="center" wrapText="1"/>
    </xf>
    <xf numFmtId="0" fontId="0" fillId="0" borderId="13" xfId="0" applyBorder="1" applyAlignment="1" applyProtection="1">
      <alignment vertical="center"/>
    </xf>
    <xf numFmtId="0" fontId="0" fillId="0" borderId="12" xfId="0" applyBorder="1" applyAlignment="1" applyProtection="1">
      <alignment horizontal="center" vertical="center"/>
    </xf>
    <xf numFmtId="0" fontId="5" fillId="0" borderId="5" xfId="0" applyFont="1" applyBorder="1" applyAlignment="1" applyProtection="1">
      <alignment horizontal="center" vertical="top" shrinkToFit="1"/>
    </xf>
    <xf numFmtId="0" fontId="0" fillId="0" borderId="13" xfId="0" applyBorder="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center" vertical="center" shrinkToFit="1"/>
    </xf>
    <xf numFmtId="0" fontId="5" fillId="0" borderId="5" xfId="0" applyFont="1" applyBorder="1" applyAlignment="1" applyProtection="1">
      <alignment horizontal="center" vertical="center" shrinkToFit="1"/>
    </xf>
    <xf numFmtId="179" fontId="5" fillId="0" borderId="0" xfId="0" applyNumberFormat="1" applyFont="1" applyFill="1" applyBorder="1" applyProtection="1">
      <alignment vertical="center"/>
    </xf>
    <xf numFmtId="0" fontId="4" fillId="0" borderId="0" xfId="0" applyFont="1" applyBorder="1" applyAlignment="1" applyProtection="1">
      <alignment horizontal="right" vertical="center"/>
    </xf>
    <xf numFmtId="0" fontId="8" fillId="0" borderId="13" xfId="0" applyFont="1" applyBorder="1" applyAlignment="1" applyProtection="1">
      <alignment horizontal="left" vertical="center" shrinkToFit="1"/>
    </xf>
    <xf numFmtId="179" fontId="5" fillId="0" borderId="0" xfId="0" applyNumberFormat="1" applyFont="1" applyBorder="1" applyAlignment="1" applyProtection="1">
      <alignment horizontal="right" vertical="center"/>
    </xf>
    <xf numFmtId="185" fontId="5" fillId="0" borderId="15" xfId="0" applyNumberFormat="1" applyFont="1" applyBorder="1" applyAlignment="1" applyProtection="1">
      <alignment horizontal="right" vertical="center"/>
    </xf>
    <xf numFmtId="0" fontId="0" fillId="0" borderId="17" xfId="0" applyBorder="1" applyProtection="1">
      <alignment vertical="center"/>
    </xf>
    <xf numFmtId="0" fontId="0" fillId="0" borderId="18" xfId="0" applyBorder="1" applyProtection="1">
      <alignment vertical="center"/>
    </xf>
    <xf numFmtId="0" fontId="0" fillId="0" borderId="19" xfId="0" applyBorder="1" applyProtection="1">
      <alignment vertical="center"/>
    </xf>
    <xf numFmtId="0" fontId="5" fillId="0" borderId="13" xfId="0" applyFont="1" applyBorder="1" applyAlignment="1" applyProtection="1">
      <alignment vertical="center" shrinkToFit="1"/>
    </xf>
    <xf numFmtId="176" fontId="5" fillId="0" borderId="0" xfId="0" applyNumberFormat="1" applyFont="1" applyBorder="1" applyProtection="1">
      <alignment vertical="center"/>
    </xf>
    <xf numFmtId="0" fontId="51" fillId="0" borderId="0" xfId="0" applyFont="1" applyBorder="1" applyAlignment="1" applyProtection="1">
      <alignment vertical="center"/>
    </xf>
    <xf numFmtId="179" fontId="33" fillId="0" borderId="0" xfId="0" applyNumberFormat="1" applyFont="1" applyBorder="1" applyAlignment="1" applyProtection="1">
      <alignment horizontal="right" vertical="center"/>
    </xf>
    <xf numFmtId="176" fontId="8" fillId="0" borderId="0" xfId="0" applyNumberFormat="1" applyFont="1" applyBorder="1" applyAlignment="1" applyProtection="1">
      <alignment vertical="center" shrinkToFit="1"/>
    </xf>
    <xf numFmtId="179" fontId="33" fillId="0" borderId="0" xfId="0" applyNumberFormat="1" applyFont="1" applyFill="1" applyBorder="1" applyAlignment="1" applyProtection="1">
      <alignment horizontal="right" vertical="center"/>
    </xf>
    <xf numFmtId="178" fontId="5" fillId="0" borderId="0" xfId="0" applyNumberFormat="1" applyFont="1" applyFill="1" applyBorder="1" applyProtection="1">
      <alignment vertical="center"/>
    </xf>
    <xf numFmtId="178" fontId="5" fillId="0" borderId="0" xfId="0" applyNumberFormat="1" applyFont="1" applyFill="1" applyBorder="1" applyAlignment="1" applyProtection="1">
      <alignment horizontal="right" vertical="center"/>
    </xf>
    <xf numFmtId="0" fontId="27" fillId="0" borderId="0" xfId="0" applyFont="1" applyBorder="1" applyAlignment="1" applyProtection="1">
      <alignment vertical="center"/>
    </xf>
    <xf numFmtId="0" fontId="27" fillId="0" borderId="0" xfId="0" applyFont="1" applyBorder="1" applyAlignment="1" applyProtection="1">
      <alignment horizontal="center" vertical="center"/>
    </xf>
    <xf numFmtId="176" fontId="5" fillId="0" borderId="15" xfId="0" applyNumberFormat="1" applyFont="1" applyBorder="1" applyAlignment="1" applyProtection="1">
      <alignment horizontal="right" vertical="center"/>
    </xf>
    <xf numFmtId="176" fontId="13" fillId="0" borderId="15" xfId="0" applyNumberFormat="1" applyFont="1" applyBorder="1" applyAlignment="1" applyProtection="1">
      <alignment horizontal="center" vertical="center"/>
    </xf>
    <xf numFmtId="0" fontId="10" fillId="0" borderId="13" xfId="0" applyFont="1" applyBorder="1" applyProtection="1">
      <alignment vertical="center"/>
    </xf>
    <xf numFmtId="10" fontId="5" fillId="0" borderId="0" xfId="0" applyNumberFormat="1" applyFont="1" applyBorder="1" applyAlignment="1" applyProtection="1">
      <alignment horizontal="center" vertical="center"/>
    </xf>
    <xf numFmtId="0" fontId="51" fillId="0" borderId="0" xfId="0" applyFont="1" applyBorder="1" applyProtection="1">
      <alignment vertical="center"/>
    </xf>
    <xf numFmtId="0" fontId="8" fillId="0" borderId="30" xfId="0" applyFont="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3" xfId="0" applyFont="1" applyFill="1" applyBorder="1" applyProtection="1">
      <alignment vertical="center"/>
    </xf>
    <xf numFmtId="0" fontId="5" fillId="0" borderId="0" xfId="0" applyFont="1" applyAlignment="1" applyProtection="1">
      <alignment horizontal="left" vertical="center"/>
    </xf>
    <xf numFmtId="183" fontId="13" fillId="0" borderId="15" xfId="0" applyNumberFormat="1" applyFont="1" applyBorder="1" applyAlignment="1" applyProtection="1">
      <alignment horizontal="center" vertical="center"/>
    </xf>
    <xf numFmtId="183" fontId="5" fillId="0" borderId="0" xfId="0" applyNumberFormat="1" applyFont="1" applyFill="1" applyBorder="1" applyAlignment="1" applyProtection="1">
      <alignment horizontal="center" vertical="center"/>
    </xf>
    <xf numFmtId="183" fontId="5" fillId="0" borderId="0" xfId="0" applyNumberFormat="1" applyFont="1" applyFill="1" applyBorder="1" applyProtection="1">
      <alignment vertical="center"/>
    </xf>
    <xf numFmtId="183" fontId="13" fillId="0" borderId="0" xfId="0" applyNumberFormat="1" applyFont="1" applyBorder="1" applyAlignment="1" applyProtection="1">
      <alignment horizontal="center" vertical="center"/>
    </xf>
    <xf numFmtId="0" fontId="5" fillId="0" borderId="13" xfId="0" applyFont="1" applyBorder="1" applyAlignment="1" applyProtection="1">
      <alignment horizontal="right" vertical="center"/>
    </xf>
    <xf numFmtId="181" fontId="5" fillId="0" borderId="15" xfId="0" applyNumberFormat="1" applyFont="1" applyBorder="1" applyProtection="1">
      <alignment vertical="center"/>
    </xf>
    <xf numFmtId="179" fontId="5" fillId="0" borderId="4" xfId="0" applyNumberFormat="1" applyFont="1" applyBorder="1" applyProtection="1">
      <alignment vertical="center"/>
    </xf>
    <xf numFmtId="182" fontId="5" fillId="0" borderId="15" xfId="0" applyNumberFormat="1" applyFont="1" applyBorder="1" applyProtection="1">
      <alignment vertical="center"/>
    </xf>
    <xf numFmtId="177" fontId="14" fillId="0" borderId="15" xfId="0" applyNumberFormat="1" applyFont="1" applyBorder="1" applyAlignment="1" applyProtection="1">
      <alignment horizontal="center" vertical="center"/>
    </xf>
    <xf numFmtId="177" fontId="5" fillId="0" borderId="0" xfId="0" applyNumberFormat="1" applyFont="1" applyFill="1" applyBorder="1" applyAlignment="1" applyProtection="1">
      <alignment vertical="center"/>
    </xf>
    <xf numFmtId="177" fontId="5" fillId="0" borderId="23" xfId="0" applyNumberFormat="1" applyFont="1" applyFill="1" applyBorder="1" applyAlignment="1" applyProtection="1">
      <alignment vertical="center"/>
    </xf>
    <xf numFmtId="183" fontId="5" fillId="0" borderId="0" xfId="0" applyNumberFormat="1" applyFont="1" applyFill="1" applyBorder="1" applyAlignment="1" applyProtection="1">
      <alignment horizontal="right" vertical="center"/>
    </xf>
    <xf numFmtId="0" fontId="5" fillId="0" borderId="0" xfId="0" applyNumberFormat="1" applyFont="1" applyBorder="1" applyAlignment="1" applyProtection="1">
      <alignment horizontal="right" vertical="center"/>
    </xf>
    <xf numFmtId="177" fontId="5" fillId="0" borderId="4" xfId="0" applyNumberFormat="1" applyFont="1" applyBorder="1" applyAlignment="1" applyProtection="1">
      <alignment horizontal="center" vertical="center"/>
    </xf>
    <xf numFmtId="177" fontId="13" fillId="0" borderId="15" xfId="0" applyNumberFormat="1" applyFont="1" applyBorder="1" applyAlignment="1" applyProtection="1">
      <alignment horizontal="center" vertical="center"/>
    </xf>
    <xf numFmtId="180" fontId="5" fillId="0" borderId="0" xfId="0" applyNumberFormat="1" applyFont="1" applyBorder="1" applyAlignment="1" applyProtection="1">
      <alignment horizontal="center" vertical="center"/>
    </xf>
    <xf numFmtId="179" fontId="6" fillId="0" borderId="0" xfId="0" applyNumberFormat="1" applyFont="1" applyBorder="1" applyAlignment="1" applyProtection="1">
      <alignment vertical="center" shrinkToFit="1"/>
    </xf>
    <xf numFmtId="0" fontId="53" fillId="0" borderId="0" xfId="0" applyFont="1" applyProtection="1">
      <alignment vertical="center"/>
    </xf>
    <xf numFmtId="0" fontId="5" fillId="0" borderId="0" xfId="0" applyFont="1" applyBorder="1" applyAlignment="1" applyProtection="1">
      <alignment vertical="top"/>
    </xf>
    <xf numFmtId="0" fontId="53" fillId="0" borderId="0" xfId="0" applyFont="1" applyAlignment="1" applyProtection="1">
      <alignment horizontal="left" vertical="center"/>
    </xf>
    <xf numFmtId="0" fontId="53" fillId="0" borderId="0" xfId="0" applyFont="1" applyBorder="1" applyProtection="1">
      <alignment vertical="center"/>
    </xf>
    <xf numFmtId="0" fontId="23" fillId="0" borderId="0" xfId="0" applyFont="1" applyAlignment="1" applyProtection="1">
      <alignment horizontal="left" vertical="center"/>
    </xf>
    <xf numFmtId="182" fontId="5" fillId="0" borderId="21" xfId="0" applyNumberFormat="1" applyFont="1" applyBorder="1" applyAlignment="1" applyProtection="1">
      <alignment horizontal="center" vertical="center"/>
    </xf>
    <xf numFmtId="183" fontId="23" fillId="0" borderId="0" xfId="0" applyNumberFormat="1" applyFont="1" applyFill="1" applyBorder="1" applyAlignment="1" applyProtection="1">
      <alignment horizontal="right" vertical="center"/>
    </xf>
    <xf numFmtId="177" fontId="5" fillId="0" borderId="0" xfId="0" applyNumberFormat="1" applyFont="1" applyFill="1" applyBorder="1" applyAlignment="1" applyProtection="1">
      <alignment horizontal="right" vertical="center"/>
    </xf>
    <xf numFmtId="177" fontId="23" fillId="0" borderId="0" xfId="0" applyNumberFormat="1" applyFont="1" applyFill="1" applyBorder="1" applyAlignment="1" applyProtection="1">
      <alignment horizontal="center" vertical="center"/>
    </xf>
    <xf numFmtId="0" fontId="23" fillId="0" borderId="0" xfId="0" applyFont="1" applyAlignment="1" applyProtection="1">
      <alignment horizontal="left" vertical="center" shrinkToFit="1"/>
    </xf>
    <xf numFmtId="0" fontId="23" fillId="0" borderId="0" xfId="0" applyFont="1" applyFill="1" applyBorder="1" applyAlignment="1" applyProtection="1">
      <alignment horizontal="right" vertical="center"/>
    </xf>
    <xf numFmtId="10" fontId="23" fillId="0" borderId="0" xfId="0" applyNumberFormat="1" applyFont="1" applyFill="1" applyBorder="1" applyAlignment="1" applyProtection="1">
      <alignment horizontal="center" vertical="center"/>
    </xf>
    <xf numFmtId="178" fontId="23" fillId="0" borderId="0" xfId="0" applyNumberFormat="1" applyFont="1" applyFill="1" applyBorder="1" applyAlignment="1" applyProtection="1">
      <alignment horizontal="right" vertical="center"/>
    </xf>
    <xf numFmtId="178" fontId="24" fillId="0" borderId="0" xfId="0" applyNumberFormat="1" applyFont="1" applyFill="1" applyBorder="1" applyAlignment="1" applyProtection="1">
      <alignment horizontal="center" vertical="center"/>
    </xf>
    <xf numFmtId="178" fontId="23" fillId="0" borderId="0" xfId="0" applyNumberFormat="1" applyFont="1" applyBorder="1" applyAlignment="1" applyProtection="1">
      <alignment horizontal="right" vertical="center"/>
    </xf>
    <xf numFmtId="0" fontId="23" fillId="0" borderId="0" xfId="0" applyFont="1" applyBorder="1" applyAlignment="1" applyProtection="1">
      <alignment horizontal="right" vertical="center"/>
    </xf>
    <xf numFmtId="0" fontId="0" fillId="0" borderId="0" xfId="0" applyFont="1" applyBorder="1" applyProtection="1">
      <alignment vertical="center"/>
    </xf>
    <xf numFmtId="0" fontId="23" fillId="0" borderId="0" xfId="0" applyFont="1" applyBorder="1" applyProtection="1">
      <alignment vertical="center"/>
    </xf>
    <xf numFmtId="178" fontId="23" fillId="0" borderId="0" xfId="0" applyNumberFormat="1" applyFont="1" applyBorder="1" applyProtection="1">
      <alignment vertical="center"/>
    </xf>
    <xf numFmtId="0" fontId="25" fillId="0" borderId="0" xfId="0" applyFont="1" applyBorder="1" applyProtection="1">
      <alignment vertical="center"/>
    </xf>
    <xf numFmtId="0" fontId="20" fillId="0" borderId="0" xfId="0" applyFont="1" applyBorder="1" applyAlignment="1" applyProtection="1">
      <alignment vertical="center"/>
    </xf>
    <xf numFmtId="0" fontId="22" fillId="0" borderId="0" xfId="0" applyFont="1" applyBorder="1" applyAlignment="1" applyProtection="1">
      <alignment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2" xfId="0" applyFont="1" applyBorder="1" applyAlignment="1" applyProtection="1">
      <alignment horizontal="center" vertical="center"/>
    </xf>
    <xf numFmtId="49" fontId="5" fillId="0" borderId="13" xfId="0" applyNumberFormat="1"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shrinkToFit="1"/>
    </xf>
    <xf numFmtId="0" fontId="10" fillId="0" borderId="33"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53" fillId="0" borderId="0" xfId="0" applyFont="1" applyFill="1" applyBorder="1" applyAlignment="1" applyProtection="1">
      <alignment horizontal="left" vertical="center"/>
    </xf>
    <xf numFmtId="0" fontId="10" fillId="0" borderId="13" xfId="0" applyFont="1" applyFill="1" applyBorder="1" applyAlignment="1" applyProtection="1">
      <alignment vertical="center" shrinkToFit="1"/>
    </xf>
    <xf numFmtId="182" fontId="5"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Fill="1" applyBorder="1" applyAlignment="1" applyProtection="1">
      <alignment horizontal="left" vertical="top" wrapText="1"/>
    </xf>
    <xf numFmtId="176" fontId="53"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shrinkToFit="1"/>
    </xf>
    <xf numFmtId="183" fontId="53" fillId="0" borderId="0" xfId="0" applyNumberFormat="1" applyFont="1" applyFill="1" applyBorder="1" applyAlignment="1" applyProtection="1">
      <alignment horizontal="left" vertical="center"/>
    </xf>
    <xf numFmtId="177" fontId="53" fillId="0" borderId="0" xfId="0" applyNumberFormat="1" applyFont="1" applyFill="1" applyBorder="1" applyAlignment="1" applyProtection="1">
      <alignment horizontal="left"/>
    </xf>
    <xf numFmtId="0" fontId="53" fillId="0" borderId="0" xfId="0" applyFont="1" applyBorder="1" applyAlignment="1" applyProtection="1">
      <alignment horizontal="left" vertical="center"/>
    </xf>
    <xf numFmtId="178" fontId="53" fillId="0" borderId="0" xfId="0" applyNumberFormat="1" applyFont="1" applyFill="1" applyBorder="1" applyAlignment="1" applyProtection="1">
      <alignment horizontal="left" vertical="center"/>
    </xf>
    <xf numFmtId="0" fontId="7" fillId="0" borderId="0" xfId="0" applyFont="1" applyFill="1" applyBorder="1" applyProtection="1">
      <alignment vertical="center"/>
    </xf>
    <xf numFmtId="182" fontId="5" fillId="3" borderId="0" xfId="0" applyNumberFormat="1" applyFont="1" applyFill="1" applyBorder="1" applyAlignment="1" applyProtection="1">
      <alignment horizontal="center" vertical="center"/>
    </xf>
    <xf numFmtId="178" fontId="5" fillId="0" borderId="30" xfId="0" applyNumberFormat="1" applyFont="1" applyFill="1" applyBorder="1" applyAlignment="1" applyProtection="1">
      <alignment horizontal="center" vertical="center"/>
    </xf>
    <xf numFmtId="178" fontId="5" fillId="3" borderId="0" xfId="0" applyNumberFormat="1" applyFont="1" applyFill="1" applyBorder="1" applyAlignment="1" applyProtection="1">
      <alignment horizontal="center" vertical="center"/>
    </xf>
    <xf numFmtId="178" fontId="13" fillId="3"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13" xfId="0" applyFont="1" applyFill="1" applyBorder="1" applyAlignment="1" applyProtection="1">
      <alignment vertical="center" shrinkToFit="1"/>
    </xf>
    <xf numFmtId="176" fontId="6"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10" fillId="0" borderId="13" xfId="0" applyFont="1" applyFill="1" applyBorder="1" applyProtection="1">
      <alignment vertical="center"/>
    </xf>
    <xf numFmtId="0" fontId="5" fillId="0" borderId="18" xfId="0" applyFont="1" applyFill="1" applyBorder="1" applyProtection="1">
      <alignment vertical="center"/>
    </xf>
    <xf numFmtId="0" fontId="5" fillId="0" borderId="19" xfId="0" applyFont="1" applyFill="1" applyBorder="1" applyProtection="1">
      <alignment vertical="center"/>
    </xf>
    <xf numFmtId="179" fontId="5" fillId="2" borderId="35" xfId="0" applyNumberFormat="1" applyFont="1" applyFill="1" applyBorder="1" applyAlignment="1" applyProtection="1">
      <alignment horizontal="center" vertical="center"/>
      <protection locked="0"/>
    </xf>
    <xf numFmtId="180" fontId="0" fillId="0" borderId="0" xfId="0" applyNumberFormat="1" applyProtection="1">
      <alignment vertical="center"/>
    </xf>
    <xf numFmtId="182" fontId="5" fillId="2" borderId="30" xfId="0" applyNumberFormat="1" applyFont="1" applyFill="1" applyBorder="1" applyAlignment="1" applyProtection="1">
      <alignment horizontal="center" vertical="center" shrinkToFit="1"/>
      <protection locked="0"/>
    </xf>
    <xf numFmtId="179" fontId="5" fillId="2" borderId="34" xfId="0" applyNumberFormat="1" applyFont="1" applyFill="1" applyBorder="1" applyAlignment="1" applyProtection="1">
      <alignment horizontal="center" vertical="center" shrinkToFit="1"/>
      <protection locked="0"/>
    </xf>
    <xf numFmtId="179" fontId="5" fillId="2" borderId="36" xfId="0" applyNumberFormat="1" applyFont="1" applyFill="1" applyBorder="1" applyAlignment="1" applyProtection="1">
      <alignment horizontal="center" vertical="center" shrinkToFit="1"/>
      <protection locked="0"/>
    </xf>
    <xf numFmtId="180" fontId="5" fillId="2" borderId="34" xfId="0" applyNumberFormat="1" applyFont="1" applyFill="1" applyBorder="1" applyAlignment="1" applyProtection="1">
      <alignment horizontal="center" vertical="center" shrinkToFit="1"/>
      <protection locked="0"/>
    </xf>
    <xf numFmtId="180" fontId="5" fillId="2" borderId="36" xfId="0" applyNumberFormat="1" applyFont="1" applyFill="1" applyBorder="1" applyAlignment="1" applyProtection="1">
      <alignment horizontal="center" vertical="center" shrinkToFit="1"/>
      <protection locked="0"/>
    </xf>
    <xf numFmtId="179" fontId="8" fillId="2" borderId="30" xfId="0" applyNumberFormat="1" applyFont="1" applyFill="1" applyBorder="1" applyAlignment="1" applyProtection="1">
      <alignment horizontal="center" vertical="center" shrinkToFit="1"/>
      <protection locked="0"/>
    </xf>
    <xf numFmtId="186" fontId="8" fillId="2" borderId="37" xfId="0" applyNumberFormat="1" applyFont="1" applyFill="1" applyBorder="1" applyAlignment="1" applyProtection="1">
      <alignment vertical="center" shrinkToFit="1"/>
      <protection locked="0"/>
    </xf>
    <xf numFmtId="180" fontId="0" fillId="2" borderId="38" xfId="0" applyNumberFormat="1" applyFont="1" applyFill="1" applyBorder="1" applyAlignment="1" applyProtection="1">
      <alignment horizontal="center" vertical="center" shrinkToFit="1"/>
      <protection locked="0"/>
    </xf>
    <xf numFmtId="186" fontId="0" fillId="2" borderId="34" xfId="0" applyNumberFormat="1" applyFont="1" applyFill="1" applyBorder="1" applyAlignment="1" applyProtection="1">
      <alignment horizontal="center" vertical="center"/>
      <protection locked="0"/>
    </xf>
    <xf numFmtId="186" fontId="0" fillId="2" borderId="36" xfId="0" applyNumberFormat="1"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179" fontId="5" fillId="2" borderId="30" xfId="0" applyNumberFormat="1" applyFont="1" applyFill="1" applyBorder="1" applyAlignment="1" applyProtection="1">
      <alignment horizontal="center" vertical="center"/>
      <protection locked="0"/>
    </xf>
    <xf numFmtId="179" fontId="5" fillId="2" borderId="34" xfId="0" applyNumberFormat="1" applyFont="1" applyFill="1" applyBorder="1" applyAlignment="1" applyProtection="1">
      <alignment horizontal="center" vertical="center"/>
      <protection locked="0"/>
    </xf>
    <xf numFmtId="179" fontId="5" fillId="2" borderId="4" xfId="0" applyNumberFormat="1" applyFont="1" applyFill="1" applyBorder="1" applyAlignment="1" applyProtection="1">
      <alignment horizontal="center" vertical="center"/>
      <protection locked="0"/>
    </xf>
    <xf numFmtId="179" fontId="5" fillId="2" borderId="27" xfId="0" applyNumberFormat="1" applyFont="1" applyFill="1" applyBorder="1" applyProtection="1">
      <alignment vertical="center"/>
      <protection locked="0"/>
    </xf>
    <xf numFmtId="178" fontId="5" fillId="0" borderId="38" xfId="0" applyNumberFormat="1" applyFont="1" applyFill="1" applyBorder="1" applyAlignment="1" applyProtection="1">
      <alignment horizontal="center" vertical="center"/>
    </xf>
    <xf numFmtId="0" fontId="53" fillId="0" borderId="0" xfId="0" applyFont="1" applyAlignment="1" applyProtection="1">
      <alignment vertical="top"/>
    </xf>
    <xf numFmtId="0" fontId="53" fillId="0" borderId="40" xfId="0" applyFont="1" applyBorder="1" applyAlignment="1" applyProtection="1">
      <alignment vertical="top"/>
    </xf>
    <xf numFmtId="0" fontId="53" fillId="0" borderId="0" xfId="0" applyFont="1" applyBorder="1" applyAlignment="1" applyProtection="1">
      <alignment vertical="top" wrapText="1"/>
    </xf>
    <xf numFmtId="0" fontId="5" fillId="0" borderId="31" xfId="0" applyFont="1" applyBorder="1" applyAlignment="1" applyProtection="1">
      <alignment horizontal="center" vertical="center" wrapText="1"/>
    </xf>
    <xf numFmtId="0" fontId="5" fillId="0" borderId="12" xfId="0" applyFont="1" applyBorder="1" applyAlignment="1" applyProtection="1">
      <alignment horizontal="left" vertical="center"/>
    </xf>
    <xf numFmtId="190" fontId="5" fillId="0" borderId="0" xfId="1" applyNumberFormat="1" applyFont="1" applyBorder="1" applyAlignment="1" applyProtection="1">
      <alignment horizontal="center" vertical="center"/>
    </xf>
    <xf numFmtId="188" fontId="5" fillId="0" borderId="0" xfId="1" applyNumberFormat="1" applyFont="1" applyBorder="1" applyAlignment="1" applyProtection="1">
      <alignment horizontal="left" vertical="center"/>
    </xf>
    <xf numFmtId="185" fontId="5" fillId="0" borderId="0" xfId="1" applyNumberFormat="1" applyFont="1" applyBorder="1" applyAlignment="1" applyProtection="1">
      <alignment horizontal="right"/>
    </xf>
    <xf numFmtId="0" fontId="40" fillId="0" borderId="13" xfId="0" applyFont="1" applyBorder="1" applyAlignment="1" applyProtection="1">
      <alignment vertical="center" shrinkToFit="1"/>
    </xf>
    <xf numFmtId="187" fontId="13" fillId="0" borderId="0" xfId="1" applyNumberFormat="1" applyFont="1" applyBorder="1" applyAlignment="1" applyProtection="1">
      <alignment horizontal="center" vertical="center"/>
    </xf>
    <xf numFmtId="38" fontId="8" fillId="0" borderId="12" xfId="2" applyFont="1" applyBorder="1" applyAlignment="1" applyProtection="1">
      <alignment vertical="center" shrinkToFit="1"/>
    </xf>
    <xf numFmtId="0" fontId="5" fillId="0" borderId="41" xfId="0" applyFont="1" applyBorder="1" applyAlignment="1" applyProtection="1">
      <alignment vertical="center"/>
    </xf>
    <xf numFmtId="187" fontId="5" fillId="0" borderId="15" xfId="1" applyNumberFormat="1" applyFont="1" applyBorder="1" applyAlignment="1" applyProtection="1">
      <alignment horizontal="center" vertical="center"/>
    </xf>
    <xf numFmtId="0" fontId="18" fillId="0" borderId="27" xfId="0" applyFont="1" applyBorder="1" applyAlignment="1" applyProtection="1">
      <alignment horizontal="center" vertical="center"/>
    </xf>
    <xf numFmtId="182" fontId="5" fillId="2" borderId="34" xfId="0" applyNumberFormat="1" applyFont="1" applyFill="1" applyBorder="1" applyAlignment="1" applyProtection="1">
      <alignment horizontal="center" vertical="center"/>
      <protection locked="0"/>
    </xf>
    <xf numFmtId="182" fontId="5" fillId="2" borderId="42" xfId="0" applyNumberFormat="1" applyFont="1" applyFill="1" applyBorder="1" applyAlignment="1" applyProtection="1">
      <alignment horizontal="center" vertical="center"/>
      <protection locked="0"/>
    </xf>
    <xf numFmtId="0" fontId="5" fillId="0" borderId="0" xfId="0" applyFont="1" applyBorder="1" applyAlignment="1" applyProtection="1">
      <alignment vertical="top" wrapText="1"/>
    </xf>
    <xf numFmtId="38" fontId="8" fillId="0" borderId="0" xfId="2" applyFont="1" applyBorder="1" applyAlignment="1" applyProtection="1">
      <alignment vertical="center" shrinkToFit="1"/>
    </xf>
    <xf numFmtId="0" fontId="5" fillId="0" borderId="13"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0" borderId="13" xfId="0" applyFont="1" applyBorder="1" applyAlignment="1" applyProtection="1">
      <alignment vertical="top" wrapText="1"/>
    </xf>
    <xf numFmtId="0" fontId="5" fillId="0" borderId="0" xfId="0" applyFont="1" applyAlignment="1" applyProtection="1">
      <alignment vertical="top" wrapText="1"/>
    </xf>
    <xf numFmtId="183" fontId="5" fillId="2" borderId="4" xfId="0" applyNumberFormat="1" applyFont="1" applyFill="1" applyBorder="1" applyAlignment="1" applyProtection="1">
      <alignment horizontal="right" vertical="center"/>
      <protection locked="0"/>
    </xf>
    <xf numFmtId="0" fontId="0" fillId="0" borderId="0" xfId="0" applyBorder="1" applyAlignment="1" applyProtection="1">
      <alignment horizontal="left" vertical="top"/>
    </xf>
    <xf numFmtId="0" fontId="0" fillId="0" borderId="13" xfId="0" applyBorder="1" applyAlignment="1" applyProtection="1">
      <alignment horizontal="left" vertical="top"/>
    </xf>
    <xf numFmtId="0" fontId="8" fillId="0" borderId="0" xfId="0" applyFont="1" applyBorder="1" applyAlignment="1" applyProtection="1">
      <alignment horizontal="left" vertical="top" shrinkToFit="1"/>
    </xf>
    <xf numFmtId="0" fontId="0" fillId="0" borderId="0" xfId="0" applyBorder="1" applyAlignment="1" applyProtection="1">
      <alignment horizontal="right" vertical="center"/>
    </xf>
    <xf numFmtId="0" fontId="0" fillId="0" borderId="0" xfId="0" applyFill="1" applyBorder="1" applyAlignment="1" applyProtection="1">
      <alignment horizontal="right" vertical="center"/>
    </xf>
    <xf numFmtId="0" fontId="8" fillId="0" borderId="0" xfId="0" applyFont="1" applyFill="1" applyBorder="1" applyAlignment="1" applyProtection="1">
      <alignment vertical="center" shrinkToFit="1"/>
    </xf>
    <xf numFmtId="0" fontId="5" fillId="0" borderId="43" xfId="0" applyFont="1" applyBorder="1" applyProtection="1">
      <alignment vertical="center"/>
    </xf>
    <xf numFmtId="0" fontId="10" fillId="0" borderId="0" xfId="0" applyFont="1" applyBorder="1" applyAlignment="1" applyProtection="1">
      <alignment vertical="center" wrapText="1"/>
    </xf>
    <xf numFmtId="0" fontId="3" fillId="0" borderId="13" xfId="0" applyFont="1" applyBorder="1" applyAlignment="1" applyProtection="1">
      <alignment vertical="center" shrinkToFit="1"/>
    </xf>
    <xf numFmtId="0" fontId="3" fillId="0" borderId="13" xfId="0" applyFont="1" applyBorder="1" applyProtection="1">
      <alignment vertical="center"/>
    </xf>
    <xf numFmtId="187" fontId="5" fillId="0" borderId="0" xfId="1" applyNumberFormat="1" applyFont="1" applyBorder="1" applyAlignment="1" applyProtection="1">
      <alignment horizontal="center" vertical="center"/>
    </xf>
    <xf numFmtId="189" fontId="8" fillId="3" borderId="2" xfId="0" applyNumberFormat="1" applyFont="1" applyFill="1" applyBorder="1" applyAlignment="1" applyProtection="1">
      <alignment horizontal="right" vertical="top" wrapText="1"/>
    </xf>
    <xf numFmtId="189" fontId="8" fillId="3" borderId="35" xfId="0" applyNumberFormat="1" applyFont="1" applyFill="1" applyBorder="1" applyAlignment="1" applyProtection="1">
      <alignment horizontal="left" vertical="top" wrapText="1"/>
    </xf>
    <xf numFmtId="1" fontId="13" fillId="0" borderId="15" xfId="0" applyNumberFormat="1" applyFont="1" applyBorder="1" applyAlignment="1" applyProtection="1">
      <alignment horizontal="center" vertical="center"/>
    </xf>
    <xf numFmtId="0" fontId="10" fillId="0" borderId="0" xfId="0" applyFont="1" applyBorder="1" applyAlignment="1" applyProtection="1">
      <alignment horizontal="left" vertical="center" shrinkToFit="1"/>
    </xf>
    <xf numFmtId="176" fontId="10" fillId="0" borderId="0" xfId="0" applyNumberFormat="1" applyFont="1" applyBorder="1" applyAlignment="1" applyProtection="1">
      <alignment vertical="center" shrinkToFit="1"/>
    </xf>
    <xf numFmtId="0" fontId="10" fillId="0" borderId="0" xfId="0" applyFont="1" applyBorder="1" applyAlignment="1" applyProtection="1">
      <alignment horizontal="left" vertical="top" shrinkToFit="1"/>
    </xf>
    <xf numFmtId="0" fontId="8" fillId="0" borderId="0" xfId="0" applyFont="1" applyFill="1" applyBorder="1" applyAlignment="1" applyProtection="1">
      <alignment horizontal="left" vertical="center" shrinkToFit="1"/>
    </xf>
    <xf numFmtId="0" fontId="7" fillId="0" borderId="0" xfId="0" applyFont="1" applyBorder="1" applyAlignment="1" applyProtection="1">
      <alignment vertical="center" shrinkToFit="1"/>
    </xf>
    <xf numFmtId="176" fontId="6" fillId="0" borderId="27" xfId="0" applyNumberFormat="1" applyFont="1" applyBorder="1" applyAlignment="1" applyProtection="1">
      <alignment horizontal="center" vertical="center"/>
    </xf>
    <xf numFmtId="0" fontId="6" fillId="2" borderId="44" xfId="0" applyFont="1" applyFill="1" applyBorder="1" applyAlignment="1" applyProtection="1">
      <alignment vertical="center"/>
      <protection locked="0"/>
    </xf>
    <xf numFmtId="0" fontId="6" fillId="2" borderId="23" xfId="0" applyFont="1" applyFill="1" applyBorder="1" applyAlignment="1" applyProtection="1">
      <alignment vertical="center"/>
      <protection locked="0"/>
    </xf>
    <xf numFmtId="0" fontId="6" fillId="2" borderId="45" xfId="0" applyFont="1" applyFill="1" applyBorder="1" applyAlignment="1" applyProtection="1">
      <alignment vertical="center"/>
      <protection locked="0"/>
    </xf>
    <xf numFmtId="0" fontId="6" fillId="2" borderId="40"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13" xfId="0" applyFont="1" applyFill="1" applyBorder="1" applyAlignment="1" applyProtection="1">
      <alignment vertical="center"/>
      <protection locked="0"/>
    </xf>
    <xf numFmtId="0" fontId="6" fillId="2" borderId="46"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5" fillId="0" borderId="30" xfId="0" applyFont="1" applyBorder="1" applyAlignment="1" applyProtection="1">
      <alignment horizontal="center" vertical="center"/>
    </xf>
    <xf numFmtId="0" fontId="5" fillId="0" borderId="30" xfId="0" applyFont="1" applyBorder="1" applyAlignment="1" applyProtection="1">
      <alignment horizontal="center" vertical="center" shrinkToFit="1"/>
    </xf>
    <xf numFmtId="180" fontId="5" fillId="2" borderId="38" xfId="0" applyNumberFormat="1" applyFont="1" applyFill="1" applyBorder="1" applyAlignment="1" applyProtection="1">
      <alignment horizontal="center" vertical="center" shrinkToFit="1"/>
      <protection locked="0"/>
    </xf>
    <xf numFmtId="31" fontId="5" fillId="5" borderId="75" xfId="0" applyNumberFormat="1" applyFont="1" applyFill="1" applyBorder="1" applyAlignment="1" applyProtection="1">
      <alignment horizontal="center" vertical="center"/>
      <protection locked="0"/>
    </xf>
    <xf numFmtId="0" fontId="5" fillId="5" borderId="75"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48" fillId="0" borderId="12" xfId="0" applyFont="1" applyBorder="1" applyProtection="1">
      <alignment vertical="center"/>
    </xf>
    <xf numFmtId="0" fontId="5" fillId="0" borderId="0" xfId="0" applyFont="1" applyBorder="1" applyAlignment="1" applyProtection="1">
      <alignment horizontal="right"/>
    </xf>
    <xf numFmtId="0" fontId="27" fillId="0" borderId="12" xfId="0" applyFont="1" applyBorder="1" applyProtection="1">
      <alignment vertical="center"/>
    </xf>
    <xf numFmtId="0" fontId="27" fillId="0" borderId="12" xfId="0" applyFont="1" applyBorder="1" applyAlignment="1" applyProtection="1">
      <alignment horizontal="left" vertical="top" wrapText="1"/>
    </xf>
    <xf numFmtId="0" fontId="27" fillId="0" borderId="12" xfId="0" applyFont="1" applyBorder="1" applyAlignment="1" applyProtection="1">
      <alignment vertical="top" wrapText="1"/>
    </xf>
    <xf numFmtId="0" fontId="27" fillId="0" borderId="0" xfId="0" applyFont="1" applyBorder="1" applyAlignment="1" applyProtection="1">
      <alignment horizontal="center" vertical="center" wrapText="1"/>
    </xf>
    <xf numFmtId="0" fontId="27" fillId="0" borderId="34" xfId="0" applyFont="1" applyFill="1" applyBorder="1" applyAlignment="1" applyProtection="1">
      <alignment horizontal="center" vertical="top"/>
    </xf>
    <xf numFmtId="0" fontId="27" fillId="0" borderId="4" xfId="0" applyFont="1" applyFill="1" applyBorder="1" applyAlignment="1" applyProtection="1">
      <alignment horizontal="center" vertical="top"/>
    </xf>
    <xf numFmtId="0" fontId="27" fillId="0" borderId="4"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31" fillId="0" borderId="0" xfId="0" applyFont="1" applyBorder="1" applyAlignment="1" applyProtection="1">
      <alignment vertical="center"/>
    </xf>
    <xf numFmtId="0" fontId="27" fillId="0" borderId="0" xfId="0" applyFont="1" applyFill="1" applyBorder="1" applyAlignment="1" applyProtection="1">
      <alignment vertical="center"/>
    </xf>
    <xf numFmtId="0" fontId="56" fillId="0" borderId="4" xfId="0" applyFont="1" applyBorder="1" applyAlignment="1" applyProtection="1">
      <alignment horizontal="center" vertical="center"/>
    </xf>
    <xf numFmtId="0" fontId="10" fillId="0" borderId="4" xfId="0" applyFont="1" applyBorder="1" applyAlignment="1" applyProtection="1">
      <alignment horizontal="center" vertical="center"/>
    </xf>
    <xf numFmtId="49" fontId="5" fillId="0" borderId="12" xfId="0" applyNumberFormat="1" applyFont="1" applyBorder="1" applyAlignment="1" applyProtection="1">
      <alignment horizontal="right" vertical="center"/>
    </xf>
    <xf numFmtId="0" fontId="10" fillId="0" borderId="2" xfId="0" applyFont="1" applyBorder="1" applyAlignment="1" applyProtection="1">
      <alignment horizontal="center" vertical="center"/>
    </xf>
    <xf numFmtId="0" fontId="18" fillId="0" borderId="4" xfId="0" applyFont="1" applyBorder="1" applyAlignment="1" applyProtection="1">
      <alignment horizontal="center" vertical="center"/>
    </xf>
    <xf numFmtId="178" fontId="6" fillId="0" borderId="4" xfId="0" applyNumberFormat="1" applyFont="1" applyBorder="1" applyAlignment="1" applyProtection="1">
      <alignment horizontal="center" vertical="center"/>
    </xf>
    <xf numFmtId="0" fontId="5" fillId="0" borderId="0" xfId="0" applyFont="1" applyBorder="1" applyAlignment="1" applyProtection="1">
      <alignment vertical="center"/>
    </xf>
    <xf numFmtId="0" fontId="5" fillId="0" borderId="21"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0" xfId="0" applyFont="1" applyBorder="1" applyAlignment="1" applyProtection="1">
      <alignment horizontal="left" vertical="center"/>
    </xf>
    <xf numFmtId="0" fontId="27" fillId="0" borderId="4"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left" vertical="top" wrapText="1"/>
    </xf>
    <xf numFmtId="0" fontId="0" fillId="0" borderId="4" xfId="0" applyBorder="1" applyAlignment="1" applyProtection="1">
      <alignment vertical="center"/>
    </xf>
    <xf numFmtId="0" fontId="0" fillId="0" borderId="0" xfId="0" applyBorder="1" applyAlignment="1" applyProtection="1">
      <alignment vertical="center" shrinkToFit="1"/>
    </xf>
    <xf numFmtId="0" fontId="5" fillId="0" borderId="0" xfId="0" applyFont="1" applyBorder="1" applyAlignment="1" applyProtection="1">
      <alignment horizontal="left" shrinkToFit="1"/>
    </xf>
    <xf numFmtId="0" fontId="5" fillId="0" borderId="0" xfId="0"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179" fontId="5" fillId="0" borderId="15" xfId="1" applyNumberFormat="1" applyFont="1" applyBorder="1" applyAlignment="1" applyProtection="1">
      <alignment horizontal="center" vertical="center"/>
    </xf>
    <xf numFmtId="178" fontId="5" fillId="0" borderId="4" xfId="0" applyNumberFormat="1" applyFont="1" applyFill="1" applyBorder="1" applyAlignment="1" applyProtection="1">
      <alignment horizontal="right" vertical="center"/>
      <protection locked="0"/>
    </xf>
    <xf numFmtId="178" fontId="13" fillId="0" borderId="4" xfId="0" applyNumberFormat="1" applyFont="1" applyFill="1" applyBorder="1" applyAlignment="1" applyProtection="1">
      <alignment horizontal="center" vertical="center"/>
      <protection locked="0"/>
    </xf>
    <xf numFmtId="182" fontId="5" fillId="0" borderId="0" xfId="0" applyNumberFormat="1" applyFont="1" applyBorder="1" applyAlignment="1" applyProtection="1">
      <alignment vertical="center"/>
      <protection locked="0"/>
    </xf>
    <xf numFmtId="0" fontId="0" fillId="0" borderId="49" xfId="0" applyBorder="1" applyAlignment="1" applyProtection="1">
      <alignment horizontal="left" vertical="center" wrapText="1"/>
    </xf>
    <xf numFmtId="0" fontId="0" fillId="0" borderId="6" xfId="0" applyBorder="1" applyAlignment="1" applyProtection="1">
      <alignment horizontal="left" vertical="center" wrapText="1"/>
    </xf>
    <xf numFmtId="176" fontId="6" fillId="0" borderId="21" xfId="0" applyNumberFormat="1" applyFont="1" applyBorder="1" applyAlignment="1" applyProtection="1">
      <alignment horizontal="center" vertical="center"/>
    </xf>
    <xf numFmtId="176" fontId="6" fillId="0" borderId="49" xfId="0" applyNumberFormat="1" applyFont="1" applyBorder="1" applyAlignment="1" applyProtection="1">
      <alignment horizontal="center" vertical="center"/>
    </xf>
    <xf numFmtId="179" fontId="6" fillId="0" borderId="21" xfId="0" applyNumberFormat="1" applyFont="1" applyBorder="1" applyAlignment="1" applyProtection="1">
      <alignment horizontal="center" vertical="center"/>
    </xf>
    <xf numFmtId="179" fontId="6" fillId="0" borderId="49" xfId="0" applyNumberFormat="1" applyFont="1" applyBorder="1" applyAlignment="1" applyProtection="1">
      <alignment horizontal="center" vertical="center"/>
    </xf>
    <xf numFmtId="179" fontId="6" fillId="0" borderId="6" xfId="0" applyNumberFormat="1" applyFont="1" applyBorder="1" applyAlignment="1" applyProtection="1">
      <alignment horizontal="center" vertical="center"/>
    </xf>
    <xf numFmtId="179" fontId="6" fillId="0" borderId="0" xfId="0" applyNumberFormat="1" applyFont="1" applyBorder="1" applyAlignment="1" applyProtection="1">
      <alignment horizontal="center" vertical="center"/>
    </xf>
    <xf numFmtId="179" fontId="6" fillId="0" borderId="3" xfId="0" applyNumberFormat="1" applyFont="1" applyBorder="1" applyAlignment="1" applyProtection="1">
      <alignment horizontal="center" vertical="center"/>
    </xf>
    <xf numFmtId="0" fontId="12" fillId="0" borderId="6" xfId="0" applyFont="1" applyBorder="1" applyAlignment="1" applyProtection="1">
      <alignment horizontal="center" vertical="center"/>
    </xf>
    <xf numFmtId="0" fontId="6" fillId="0" borderId="4" xfId="0" applyFont="1" applyBorder="1" applyAlignment="1" applyProtection="1">
      <alignment horizontal="center" vertical="center"/>
    </xf>
    <xf numFmtId="0" fontId="5" fillId="0" borderId="22" xfId="0" applyFont="1" applyBorder="1" applyAlignment="1" applyProtection="1">
      <alignment horizontal="left" vertical="center"/>
    </xf>
    <xf numFmtId="0" fontId="5" fillId="0" borderId="40" xfId="0" applyFont="1" applyBorder="1" applyAlignment="1" applyProtection="1">
      <alignment horizontal="left" vertical="center"/>
    </xf>
    <xf numFmtId="0" fontId="5" fillId="0" borderId="2" xfId="0" applyFont="1" applyBorder="1" applyAlignment="1" applyProtection="1">
      <alignment horizontal="left" vertical="center"/>
    </xf>
    <xf numFmtId="0" fontId="8" fillId="0" borderId="1" xfId="0" applyFont="1" applyBorder="1" applyAlignment="1" applyProtection="1">
      <alignment horizontal="center" vertical="center" wrapText="1"/>
    </xf>
    <xf numFmtId="0" fontId="8" fillId="0" borderId="56"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54" xfId="0" applyFont="1" applyBorder="1" applyAlignment="1" applyProtection="1">
      <alignment horizontal="center" vertical="center" wrapText="1"/>
    </xf>
    <xf numFmtId="0" fontId="8" fillId="0" borderId="40"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52" xfId="0" applyFont="1" applyBorder="1" applyAlignment="1" applyProtection="1">
      <alignment horizontal="center" vertical="center" wrapText="1"/>
    </xf>
    <xf numFmtId="0" fontId="8" fillId="0" borderId="1" xfId="0" applyFont="1" applyBorder="1" applyAlignment="1" applyProtection="1">
      <alignment horizontal="center" vertical="center" shrinkToFit="1"/>
    </xf>
    <xf numFmtId="0" fontId="8" fillId="0" borderId="41" xfId="0" applyFont="1" applyBorder="1" applyAlignment="1" applyProtection="1">
      <alignment horizontal="center" vertical="center" shrinkToFit="1"/>
    </xf>
    <xf numFmtId="0" fontId="8" fillId="0" borderId="47" xfId="0" applyFont="1" applyBorder="1" applyAlignment="1" applyProtection="1">
      <alignment horizontal="center" vertical="center" shrinkToFit="1"/>
    </xf>
    <xf numFmtId="0" fontId="8" fillId="0" borderId="48" xfId="0" applyFont="1" applyBorder="1" applyAlignment="1" applyProtection="1">
      <alignment horizontal="center" vertical="center" shrinkToFit="1"/>
    </xf>
    <xf numFmtId="0" fontId="5" fillId="0" borderId="4" xfId="0" applyFont="1" applyBorder="1" applyAlignment="1" applyProtection="1">
      <alignment vertical="center" wrapText="1"/>
    </xf>
    <xf numFmtId="0" fontId="0" fillId="0" borderId="4" xfId="0" applyBorder="1" applyProtection="1">
      <alignment vertical="center"/>
    </xf>
    <xf numFmtId="0" fontId="5" fillId="0" borderId="21"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34"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8" fillId="3" borderId="39" xfId="0" applyFont="1" applyFill="1" applyBorder="1" applyAlignment="1" applyProtection="1">
      <alignment horizontal="center" wrapText="1"/>
    </xf>
    <xf numFmtId="0" fontId="8" fillId="3" borderId="53" xfId="0" applyFont="1" applyFill="1" applyBorder="1" applyAlignment="1" applyProtection="1">
      <alignment horizontal="center" wrapText="1"/>
    </xf>
    <xf numFmtId="0" fontId="10" fillId="3" borderId="22" xfId="0" applyFont="1" applyFill="1" applyBorder="1" applyAlignment="1" applyProtection="1">
      <alignment horizontal="center" vertical="center" shrinkToFit="1"/>
    </xf>
    <xf numFmtId="0" fontId="10" fillId="3" borderId="55" xfId="0" applyFont="1" applyFill="1" applyBorder="1" applyAlignment="1" applyProtection="1">
      <alignment horizontal="center" vertical="center" shrinkToFit="1"/>
    </xf>
    <xf numFmtId="0" fontId="5" fillId="0" borderId="6" xfId="0" applyFont="1" applyBorder="1" applyAlignment="1" applyProtection="1">
      <alignment horizontal="center" vertical="center"/>
    </xf>
    <xf numFmtId="0" fontId="5" fillId="0" borderId="4" xfId="0" applyFont="1" applyBorder="1" applyAlignment="1" applyProtection="1">
      <alignment horizontal="center" vertical="center"/>
    </xf>
    <xf numFmtId="0" fontId="0" fillId="0" borderId="1" xfId="0" applyBorder="1" applyAlignment="1" applyProtection="1">
      <alignment vertical="center" wrapText="1"/>
    </xf>
    <xf numFmtId="0" fontId="0" fillId="0" borderId="28" xfId="0" applyBorder="1" applyAlignment="1" applyProtection="1">
      <alignment vertical="center" wrapText="1"/>
    </xf>
    <xf numFmtId="0" fontId="0" fillId="0" borderId="56" xfId="0" applyBorder="1" applyAlignment="1" applyProtection="1">
      <alignment vertical="center" wrapText="1"/>
    </xf>
    <xf numFmtId="179" fontId="18" fillId="0" borderId="21" xfId="0" applyNumberFormat="1" applyFont="1" applyBorder="1" applyAlignment="1" applyProtection="1">
      <alignment horizontal="center" vertical="center"/>
    </xf>
    <xf numFmtId="179" fontId="18" fillId="0" borderId="6" xfId="0" applyNumberFormat="1" applyFont="1" applyBorder="1" applyAlignment="1" applyProtection="1">
      <alignment horizontal="center" vertical="center"/>
    </xf>
    <xf numFmtId="0" fontId="0" fillId="0" borderId="39" xfId="0" applyBorder="1" applyAlignment="1" applyProtection="1">
      <alignment horizontal="left" vertical="center" wrapText="1"/>
    </xf>
    <xf numFmtId="0" fontId="0" fillId="3" borderId="50"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176" fontId="6" fillId="0" borderId="6" xfId="0" applyNumberFormat="1" applyFont="1" applyBorder="1" applyAlignment="1" applyProtection="1">
      <alignment horizontal="center" vertical="center"/>
    </xf>
    <xf numFmtId="0" fontId="0" fillId="5" borderId="51" xfId="0" applyFill="1" applyBorder="1" applyAlignment="1" applyProtection="1">
      <alignment horizontal="center" vertical="center" wrapText="1"/>
    </xf>
    <xf numFmtId="0" fontId="0" fillId="5" borderId="25" xfId="0" applyFill="1" applyBorder="1" applyAlignment="1" applyProtection="1">
      <alignment horizontal="center" vertical="center" wrapText="1"/>
    </xf>
    <xf numFmtId="0" fontId="0" fillId="0" borderId="4" xfId="0" applyBorder="1" applyAlignment="1" applyProtection="1">
      <alignment horizontal="left" vertical="center" wrapText="1"/>
    </xf>
    <xf numFmtId="0" fontId="18" fillId="0" borderId="21" xfId="0" applyFont="1" applyBorder="1" applyAlignment="1" applyProtection="1">
      <alignment horizontal="center" vertical="center" wrapText="1"/>
    </xf>
    <xf numFmtId="0" fontId="18" fillId="0" borderId="49"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178" fontId="6" fillId="0" borderId="21" xfId="0" applyNumberFormat="1" applyFont="1" applyBorder="1" applyAlignment="1" applyProtection="1">
      <alignment horizontal="center" vertical="center"/>
    </xf>
    <xf numFmtId="178" fontId="6" fillId="0" borderId="6" xfId="0" applyNumberFormat="1" applyFont="1" applyBorder="1" applyAlignment="1" applyProtection="1">
      <alignment horizontal="center" vertical="center"/>
    </xf>
    <xf numFmtId="0" fontId="0" fillId="0" borderId="4" xfId="0" applyBorder="1" applyAlignment="1" applyProtection="1">
      <alignment vertical="center" wrapText="1"/>
    </xf>
    <xf numFmtId="0" fontId="0" fillId="0" borderId="22"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54"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52" xfId="0" applyBorder="1" applyAlignment="1" applyProtection="1">
      <alignment horizontal="left" vertical="center" wrapText="1"/>
    </xf>
    <xf numFmtId="0" fontId="5" fillId="0" borderId="1" xfId="0" applyFont="1" applyBorder="1" applyAlignment="1" applyProtection="1">
      <alignment vertical="center" wrapText="1"/>
    </xf>
    <xf numFmtId="0" fontId="0" fillId="0" borderId="22" xfId="0" applyFont="1" applyBorder="1" applyAlignment="1" applyProtection="1">
      <alignment vertical="center" wrapText="1"/>
    </xf>
    <xf numFmtId="0" fontId="1" fillId="0" borderId="16" xfId="0" applyFont="1" applyBorder="1" applyAlignment="1" applyProtection="1">
      <alignment vertical="center" wrapText="1"/>
    </xf>
    <xf numFmtId="0" fontId="1" fillId="0" borderId="54" xfId="0" applyFont="1" applyBorder="1" applyAlignment="1" applyProtection="1">
      <alignment vertical="center" wrapText="1"/>
    </xf>
    <xf numFmtId="0" fontId="0" fillId="0" borderId="40"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40" xfId="0" applyFont="1" applyBorder="1" applyAlignment="1" applyProtection="1">
      <alignment vertical="center" wrapText="1"/>
    </xf>
    <xf numFmtId="179" fontId="18" fillId="0" borderId="49" xfId="0" applyNumberFormat="1" applyFont="1" applyBorder="1" applyAlignment="1" applyProtection="1">
      <alignment horizontal="center" vertical="center"/>
    </xf>
    <xf numFmtId="0" fontId="5" fillId="0" borderId="4" xfId="0" applyFont="1" applyBorder="1" applyAlignment="1" applyProtection="1">
      <alignment horizontal="left" vertical="center"/>
    </xf>
    <xf numFmtId="0" fontId="5" fillId="0" borderId="47" xfId="0" applyFont="1" applyBorder="1" applyAlignment="1" applyProtection="1">
      <alignment horizontal="left" vertical="center" shrinkToFit="1"/>
    </xf>
    <xf numFmtId="0" fontId="5" fillId="0" borderId="57" xfId="0" applyFont="1" applyBorder="1" applyAlignment="1" applyProtection="1">
      <alignment horizontal="left" vertical="center" shrinkToFit="1"/>
    </xf>
    <xf numFmtId="0" fontId="5" fillId="0" borderId="58" xfId="0" applyFont="1" applyBorder="1" applyAlignment="1" applyProtection="1">
      <alignment horizontal="left" vertical="center" shrinkToFit="1"/>
    </xf>
    <xf numFmtId="0" fontId="0" fillId="0" borderId="27" xfId="0" applyBorder="1" applyAlignment="1" applyProtection="1">
      <alignment vertical="center" wrapText="1"/>
    </xf>
    <xf numFmtId="0" fontId="13" fillId="2" borderId="22"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10" fillId="0" borderId="40"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5" xfId="0" applyFont="1" applyBorder="1" applyAlignment="1" applyProtection="1">
      <alignment horizontal="center" vertical="center"/>
    </xf>
    <xf numFmtId="0" fontId="13" fillId="2" borderId="47" xfId="0" applyFont="1" applyFill="1" applyBorder="1" applyAlignment="1" applyProtection="1">
      <alignment horizontal="center" vertical="center" shrinkToFit="1"/>
      <protection locked="0"/>
    </xf>
    <xf numFmtId="0" fontId="13" fillId="2" borderId="58" xfId="0" applyFont="1" applyFill="1" applyBorder="1" applyAlignment="1" applyProtection="1">
      <alignment horizontal="center" vertical="center" shrinkToFit="1"/>
      <protection locked="0"/>
    </xf>
    <xf numFmtId="31" fontId="8" fillId="0" borderId="39" xfId="0" applyNumberFormat="1" applyFont="1" applyFill="1" applyBorder="1" applyAlignment="1" applyProtection="1">
      <alignment horizontal="center" vertical="center"/>
      <protection locked="0"/>
    </xf>
    <xf numFmtId="31" fontId="8" fillId="0" borderId="6" xfId="0" applyNumberFormat="1" applyFont="1" applyFill="1" applyBorder="1" applyAlignment="1" applyProtection="1">
      <alignment horizontal="center" vertical="center"/>
      <protection locked="0"/>
    </xf>
    <xf numFmtId="0" fontId="5" fillId="0" borderId="47" xfId="0" applyFont="1" applyBorder="1" applyAlignment="1" applyProtection="1">
      <alignment horizontal="center" vertical="center" shrinkToFit="1"/>
    </xf>
    <xf numFmtId="0" fontId="5" fillId="0" borderId="57" xfId="0" applyFont="1" applyBorder="1" applyAlignment="1" applyProtection="1">
      <alignment horizontal="center" vertical="center" shrinkToFit="1"/>
    </xf>
    <xf numFmtId="0" fontId="5" fillId="0" borderId="58" xfId="0" applyFont="1" applyBorder="1" applyAlignment="1" applyProtection="1">
      <alignment horizontal="center" vertical="center" shrinkToFit="1"/>
    </xf>
    <xf numFmtId="0" fontId="8" fillId="3" borderId="21" xfId="0" applyFont="1" applyFill="1" applyBorder="1" applyAlignment="1" applyProtection="1">
      <alignment horizontal="center" wrapText="1"/>
    </xf>
    <xf numFmtId="0" fontId="8" fillId="3" borderId="59" xfId="0" applyFont="1" applyFill="1" applyBorder="1" applyAlignment="1" applyProtection="1">
      <alignment horizontal="center" wrapText="1"/>
    </xf>
    <xf numFmtId="179" fontId="6" fillId="0" borderId="34" xfId="0" applyNumberFormat="1" applyFont="1" applyBorder="1" applyAlignment="1" applyProtection="1">
      <alignment horizontal="center" vertical="center"/>
    </xf>
    <xf numFmtId="179" fontId="6" fillId="0" borderId="4" xfId="0" applyNumberFormat="1" applyFont="1" applyBorder="1" applyAlignment="1" applyProtection="1">
      <alignment horizontal="center" vertical="center"/>
    </xf>
    <xf numFmtId="0" fontId="5" fillId="0" borderId="0" xfId="0" applyFont="1" applyBorder="1" applyAlignment="1" applyProtection="1">
      <alignment vertical="center"/>
    </xf>
    <xf numFmtId="0" fontId="5" fillId="0" borderId="9" xfId="0" applyFont="1" applyBorder="1" applyAlignment="1" applyProtection="1">
      <alignment vertical="center"/>
    </xf>
    <xf numFmtId="0" fontId="5" fillId="0" borderId="3" xfId="0" applyFont="1" applyBorder="1" applyAlignment="1" applyProtection="1">
      <alignment vertical="center"/>
    </xf>
    <xf numFmtId="0" fontId="5" fillId="0" borderId="52" xfId="0" applyFont="1" applyBorder="1" applyAlignment="1" applyProtection="1">
      <alignment vertical="center"/>
    </xf>
    <xf numFmtId="0" fontId="5" fillId="0" borderId="48" xfId="0" applyFont="1" applyBorder="1" applyAlignment="1" applyProtection="1">
      <alignment horizontal="center" vertical="center" shrinkToFit="1"/>
    </xf>
    <xf numFmtId="0" fontId="45" fillId="0" borderId="4" xfId="0" applyFont="1" applyBorder="1" applyAlignment="1" applyProtection="1">
      <alignment horizontal="center" vertical="center" shrinkToFit="1"/>
    </xf>
    <xf numFmtId="0" fontId="45" fillId="0" borderId="20" xfId="0" applyFont="1" applyBorder="1" applyAlignment="1" applyProtection="1">
      <alignment horizontal="center" vertical="center" shrinkToFit="1"/>
    </xf>
    <xf numFmtId="0" fontId="10" fillId="0" borderId="22" xfId="0" applyFont="1" applyBorder="1" applyAlignment="1" applyProtection="1">
      <alignment horizontal="center" vertical="center" shrinkToFit="1"/>
    </xf>
    <xf numFmtId="0" fontId="10" fillId="0" borderId="55"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8" fillId="0" borderId="1" xfId="0" applyFont="1" applyBorder="1" applyAlignment="1" applyProtection="1">
      <alignment vertical="center" shrinkToFit="1"/>
    </xf>
    <xf numFmtId="0" fontId="8" fillId="0" borderId="41" xfId="0" applyFont="1" applyBorder="1" applyAlignment="1" applyProtection="1">
      <alignment vertical="center" shrinkToFit="1"/>
    </xf>
    <xf numFmtId="0" fontId="10" fillId="0" borderId="1" xfId="0" applyFont="1" applyBorder="1" applyAlignment="1" applyProtection="1">
      <alignment horizontal="center" vertical="center"/>
    </xf>
    <xf numFmtId="0" fontId="10" fillId="0" borderId="41" xfId="0" applyFont="1" applyBorder="1" applyAlignment="1" applyProtection="1">
      <alignment horizontal="center" vertical="center"/>
    </xf>
    <xf numFmtId="0" fontId="11" fillId="4" borderId="72" xfId="0" applyFont="1" applyFill="1" applyBorder="1" applyAlignment="1" applyProtection="1">
      <alignment horizontal="center" vertical="center"/>
      <protection locked="0"/>
    </xf>
    <xf numFmtId="0" fontId="11" fillId="4" borderId="73" xfId="0" applyFont="1" applyFill="1" applyBorder="1" applyAlignment="1" applyProtection="1">
      <alignment horizontal="center" vertical="center"/>
      <protection locked="0"/>
    </xf>
    <xf numFmtId="0" fontId="11" fillId="4" borderId="74" xfId="0" applyFont="1"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9" fillId="0" borderId="60" xfId="0" applyFont="1" applyBorder="1" applyAlignment="1" applyProtection="1">
      <alignment horizontal="center" vertical="center" shrinkToFit="1"/>
    </xf>
    <xf numFmtId="0" fontId="9" fillId="0" borderId="61" xfId="0" applyFont="1" applyBorder="1" applyAlignment="1" applyProtection="1">
      <alignment horizontal="center" vertical="center" shrinkToFit="1"/>
    </xf>
    <xf numFmtId="0" fontId="0" fillId="0" borderId="62" xfId="0" applyBorder="1" applyAlignment="1" applyProtection="1">
      <alignment horizontal="center" vertical="center" shrinkToFit="1"/>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0" fillId="0" borderId="52" xfId="0" applyBorder="1" applyAlignment="1" applyProtection="1">
      <alignment horizontal="center" vertical="center" shrinkToFit="1"/>
    </xf>
    <xf numFmtId="0" fontId="14" fillId="2" borderId="1"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5" fillId="2" borderId="1" xfId="0" applyFont="1" applyFill="1" applyBorder="1" applyAlignment="1" applyProtection="1">
      <alignment vertical="center"/>
      <protection locked="0"/>
    </xf>
    <xf numFmtId="0" fontId="5" fillId="2" borderId="28" xfId="0" applyFont="1" applyFill="1" applyBorder="1" applyAlignment="1" applyProtection="1">
      <alignment vertical="center"/>
      <protection locked="0"/>
    </xf>
    <xf numFmtId="0" fontId="5" fillId="2" borderId="56" xfId="0" applyFont="1" applyFill="1" applyBorder="1" applyAlignment="1" applyProtection="1">
      <alignment vertical="center"/>
      <protection locked="0"/>
    </xf>
    <xf numFmtId="0" fontId="5" fillId="0" borderId="51" xfId="0" applyFont="1" applyBorder="1" applyAlignment="1" applyProtection="1">
      <alignment horizontal="center" vertical="center" wrapText="1"/>
    </xf>
    <xf numFmtId="0" fontId="0" fillId="0" borderId="51" xfId="0" applyBorder="1" applyAlignment="1" applyProtection="1">
      <alignment horizontal="center" vertical="center" wrapText="1"/>
    </xf>
    <xf numFmtId="0" fontId="0" fillId="2" borderId="2"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13" fillId="2" borderId="28"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31" fontId="5" fillId="2" borderId="40" xfId="0" applyNumberFormat="1" applyFont="1" applyFill="1" applyBorder="1" applyAlignment="1" applyProtection="1">
      <alignment horizontal="left" vertical="center" wrapText="1"/>
      <protection locked="0"/>
    </xf>
    <xf numFmtId="0" fontId="0" fillId="2" borderId="0" xfId="0" applyFill="1" applyBorder="1" applyAlignment="1" applyProtection="1">
      <alignment vertical="center"/>
      <protection locked="0"/>
    </xf>
    <xf numFmtId="0" fontId="0" fillId="2" borderId="3" xfId="0" applyFill="1" applyBorder="1" applyAlignment="1" applyProtection="1">
      <alignment vertical="center"/>
      <protection locked="0"/>
    </xf>
    <xf numFmtId="0" fontId="5" fillId="0" borderId="8"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1" xfId="0" applyFont="1" applyFill="1" applyBorder="1" applyAlignment="1" applyProtection="1">
      <alignment horizontal="center" vertical="center" shrinkToFit="1"/>
    </xf>
    <xf numFmtId="0" fontId="5" fillId="0" borderId="36" xfId="0" applyFont="1" applyFill="1" applyBorder="1" applyAlignment="1" applyProtection="1">
      <alignment horizontal="center" vertical="center" shrinkToFit="1"/>
    </xf>
    <xf numFmtId="0" fontId="18" fillId="0" borderId="34" xfId="0" applyFont="1" applyBorder="1" applyAlignment="1" applyProtection="1">
      <alignment horizontal="center" vertical="center"/>
    </xf>
    <xf numFmtId="0" fontId="44" fillId="0" borderId="4" xfId="0" applyFont="1" applyBorder="1" applyAlignment="1" applyProtection="1">
      <alignment horizontal="center" vertical="center"/>
    </xf>
    <xf numFmtId="0" fontId="10" fillId="3" borderId="22" xfId="0" applyFont="1" applyFill="1" applyBorder="1" applyAlignment="1" applyProtection="1">
      <alignment horizontal="center" shrinkToFit="1"/>
    </xf>
    <xf numFmtId="0" fontId="10" fillId="3" borderId="55" xfId="0" applyFont="1" applyFill="1" applyBorder="1" applyAlignment="1" applyProtection="1">
      <alignment horizontal="center" shrinkToFit="1"/>
    </xf>
    <xf numFmtId="0" fontId="10" fillId="3" borderId="40" xfId="0" applyFont="1" applyFill="1" applyBorder="1" applyAlignment="1" applyProtection="1">
      <alignment horizontal="center" vertical="center" shrinkToFit="1"/>
    </xf>
    <xf numFmtId="0" fontId="10" fillId="3" borderId="13"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shrinkToFit="1"/>
    </xf>
    <xf numFmtId="0" fontId="10" fillId="3" borderId="35" xfId="0" applyFont="1" applyFill="1" applyBorder="1" applyAlignment="1" applyProtection="1">
      <alignment horizontal="center" vertical="center" shrinkToFit="1"/>
    </xf>
    <xf numFmtId="0" fontId="10" fillId="0" borderId="22" xfId="0" applyFont="1" applyBorder="1" applyAlignment="1" applyProtection="1">
      <alignment horizontal="center" vertical="center" wrapText="1" shrinkToFit="1"/>
    </xf>
    <xf numFmtId="0" fontId="10" fillId="0" borderId="40"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0" fontId="45" fillId="0" borderId="1" xfId="0" applyFont="1" applyBorder="1" applyAlignment="1" applyProtection="1">
      <alignment horizontal="center" vertical="center" shrinkToFit="1"/>
    </xf>
    <xf numFmtId="0" fontId="18" fillId="0" borderId="4" xfId="0" applyFont="1" applyBorder="1" applyAlignment="1" applyProtection="1">
      <alignment horizontal="center" vertical="center"/>
    </xf>
    <xf numFmtId="178" fontId="6" fillId="0" borderId="4" xfId="0" applyNumberFormat="1" applyFont="1" applyBorder="1" applyAlignment="1" applyProtection="1">
      <alignment horizontal="center" vertical="center"/>
    </xf>
    <xf numFmtId="0" fontId="27" fillId="0" borderId="0" xfId="0" applyFont="1" applyBorder="1" applyAlignment="1" applyProtection="1">
      <alignment horizontal="justify" vertical="justify" wrapText="1"/>
    </xf>
    <xf numFmtId="38" fontId="5" fillId="0" borderId="0" xfId="2" applyFont="1" applyBorder="1" applyAlignment="1" applyProtection="1">
      <alignment horizontal="right" vertical="center" shrinkToFit="1"/>
    </xf>
    <xf numFmtId="0" fontId="11" fillId="4" borderId="76" xfId="0" applyFont="1" applyFill="1" applyBorder="1" applyAlignment="1" applyProtection="1">
      <alignment horizontal="center" vertical="center"/>
    </xf>
    <xf numFmtId="0" fontId="11" fillId="4" borderId="77" xfId="0" applyFont="1" applyFill="1" applyBorder="1" applyAlignment="1" applyProtection="1">
      <alignment horizontal="center" vertical="center"/>
    </xf>
    <xf numFmtId="0" fontId="11" fillId="4" borderId="78" xfId="0" applyFont="1" applyFill="1" applyBorder="1" applyAlignment="1" applyProtection="1">
      <alignment horizontal="center" vertical="center"/>
    </xf>
    <xf numFmtId="0" fontId="13" fillId="0" borderId="57"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5" fillId="0" borderId="0" xfId="0" applyFont="1" applyFill="1" applyBorder="1" applyAlignment="1" applyProtection="1">
      <alignment horizontal="left" vertical="center" wrapText="1"/>
    </xf>
    <xf numFmtId="0" fontId="13" fillId="0" borderId="64" xfId="0" applyFont="1" applyBorder="1" applyAlignment="1" applyProtection="1">
      <alignment horizontal="center" vertical="center"/>
    </xf>
    <xf numFmtId="0" fontId="13" fillId="0" borderId="65" xfId="0" applyFont="1" applyBorder="1" applyAlignment="1" applyProtection="1">
      <alignment horizontal="center" vertical="center"/>
    </xf>
    <xf numFmtId="0" fontId="13" fillId="0" borderId="66" xfId="0" applyFont="1" applyBorder="1" applyAlignment="1" applyProtection="1">
      <alignment horizontal="center" vertical="center"/>
    </xf>
    <xf numFmtId="186" fontId="5" fillId="2" borderId="30" xfId="0" applyNumberFormat="1" applyFont="1" applyFill="1" applyBorder="1" applyAlignment="1" applyProtection="1">
      <alignment horizontal="center" vertical="center"/>
      <protection locked="0"/>
    </xf>
    <xf numFmtId="0" fontId="5" fillId="0" borderId="14" xfId="0" applyFont="1" applyBorder="1" applyAlignment="1" applyProtection="1">
      <alignment horizontal="center" vertical="center"/>
    </xf>
    <xf numFmtId="0" fontId="5" fillId="0" borderId="63" xfId="0" applyFont="1" applyBorder="1" applyAlignment="1" applyProtection="1">
      <alignment horizontal="center" vertical="center"/>
    </xf>
    <xf numFmtId="0" fontId="27" fillId="0" borderId="4" xfId="0" applyFont="1" applyBorder="1" applyAlignment="1" applyProtection="1">
      <alignment horizontal="center" vertical="center"/>
    </xf>
    <xf numFmtId="0" fontId="0" fillId="0" borderId="4" xfId="0" applyBorder="1" applyAlignment="1" applyProtection="1">
      <alignment vertical="center"/>
    </xf>
    <xf numFmtId="179" fontId="5" fillId="0" borderId="15" xfId="0" applyNumberFormat="1" applyFont="1" applyBorder="1" applyAlignment="1" applyProtection="1">
      <alignment horizontal="center" vertical="center"/>
    </xf>
    <xf numFmtId="0" fontId="11" fillId="4" borderId="72" xfId="0" applyFont="1" applyFill="1" applyBorder="1" applyAlignment="1" applyProtection="1">
      <alignment horizontal="center" vertical="center"/>
    </xf>
    <xf numFmtId="0" fontId="11" fillId="4" borderId="73" xfId="0" applyFont="1" applyFill="1" applyBorder="1" applyAlignment="1" applyProtection="1">
      <alignment horizontal="center" vertical="center"/>
    </xf>
    <xf numFmtId="0" fontId="11" fillId="4" borderId="74" xfId="0" applyFont="1" applyFill="1" applyBorder="1" applyAlignment="1" applyProtection="1">
      <alignment horizontal="center" vertical="center"/>
    </xf>
    <xf numFmtId="0" fontId="0" fillId="0" borderId="3" xfId="0" applyBorder="1" applyAlignment="1" applyProtection="1">
      <alignment vertical="center"/>
    </xf>
    <xf numFmtId="179" fontId="0" fillId="0" borderId="15" xfId="0" applyNumberFormat="1" applyBorder="1" applyAlignment="1" applyProtection="1">
      <alignment horizontal="center" vertical="center"/>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0" xfId="0" applyFont="1" applyBorder="1" applyAlignment="1" applyProtection="1">
      <alignment horizontal="left" vertical="top" wrapText="1"/>
    </xf>
    <xf numFmtId="0" fontId="4" fillId="0" borderId="65" xfId="0" applyFont="1" applyBorder="1" applyAlignment="1" applyProtection="1">
      <alignment horizontal="center" vertical="center"/>
    </xf>
    <xf numFmtId="0" fontId="4" fillId="0" borderId="66" xfId="0" applyFont="1" applyBorder="1" applyAlignment="1" applyProtection="1">
      <alignment horizontal="center" vertical="center"/>
    </xf>
    <xf numFmtId="0" fontId="13" fillId="0" borderId="57"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5" fillId="0" borderId="23" xfId="0" applyFont="1" applyBorder="1" applyAlignment="1" applyProtection="1">
      <alignment horizontal="justify" vertical="justify" wrapText="1"/>
    </xf>
    <xf numFmtId="0" fontId="5" fillId="0" borderId="0" xfId="0" applyFont="1" applyBorder="1" applyAlignment="1" applyProtection="1">
      <alignment horizontal="justify" vertical="justify" wrapText="1"/>
    </xf>
    <xf numFmtId="0" fontId="5" fillId="0" borderId="39"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23" xfId="0" applyFont="1" applyBorder="1" applyAlignment="1" applyProtection="1">
      <alignment horizontal="justify" vertical="justify"/>
    </xf>
    <xf numFmtId="0" fontId="5" fillId="0" borderId="0" xfId="0" applyFont="1" applyBorder="1" applyAlignment="1" applyProtection="1">
      <alignment horizontal="justify" vertical="justify"/>
    </xf>
    <xf numFmtId="0" fontId="5" fillId="0" borderId="0" xfId="0" applyFont="1" applyBorder="1" applyAlignment="1" applyProtection="1">
      <alignment shrinkToFit="1"/>
    </xf>
    <xf numFmtId="0" fontId="0" fillId="0" borderId="0" xfId="0" applyBorder="1" applyAlignment="1" applyProtection="1">
      <alignment vertical="center" shrinkToFit="1"/>
    </xf>
    <xf numFmtId="0" fontId="5" fillId="0" borderId="0" xfId="0" applyFont="1" applyBorder="1" applyAlignment="1" applyProtection="1">
      <alignment horizontal="left" shrinkToFit="1"/>
    </xf>
    <xf numFmtId="0" fontId="13" fillId="0" borderId="16"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5" fillId="0" borderId="34" xfId="0" applyFont="1" applyBorder="1" applyAlignment="1" applyProtection="1">
      <alignment horizontal="center" vertical="center"/>
    </xf>
    <xf numFmtId="0" fontId="5" fillId="0" borderId="27" xfId="0" applyFont="1" applyBorder="1" applyAlignment="1" applyProtection="1">
      <alignment horizontal="center" vertical="center"/>
    </xf>
    <xf numFmtId="49" fontId="5" fillId="2" borderId="1" xfId="0" applyNumberFormat="1" applyFont="1" applyFill="1" applyBorder="1" applyAlignment="1" applyProtection="1">
      <alignment horizontal="left" vertical="top"/>
      <protection locked="0"/>
    </xf>
    <xf numFmtId="49" fontId="5" fillId="2" borderId="28" xfId="0" applyNumberFormat="1" applyFont="1" applyFill="1" applyBorder="1" applyAlignment="1" applyProtection="1">
      <alignment horizontal="left" vertical="top"/>
      <protection locked="0"/>
    </xf>
    <xf numFmtId="49" fontId="5" fillId="2" borderId="56" xfId="0" applyNumberFormat="1" applyFont="1" applyFill="1" applyBorder="1" applyAlignment="1" applyProtection="1">
      <alignment horizontal="left" vertical="top"/>
      <protection locked="0"/>
    </xf>
    <xf numFmtId="0" fontId="8" fillId="0" borderId="14" xfId="0" applyFont="1" applyBorder="1" applyAlignment="1" applyProtection="1">
      <alignment horizontal="center" vertical="center" shrinkToFit="1"/>
    </xf>
    <xf numFmtId="0" fontId="8" fillId="0" borderId="63" xfId="0" applyFont="1" applyBorder="1" applyAlignment="1" applyProtection="1">
      <alignment horizontal="center" vertical="center" shrinkToFit="1"/>
    </xf>
    <xf numFmtId="0" fontId="8" fillId="0" borderId="37" xfId="0" applyFont="1" applyBorder="1" applyAlignment="1" applyProtection="1">
      <alignment horizontal="center" vertical="center" shrinkToFit="1"/>
    </xf>
    <xf numFmtId="0" fontId="33" fillId="0" borderId="23" xfId="0" applyFont="1" applyBorder="1" applyAlignment="1" applyProtection="1">
      <alignment horizontal="left" vertical="center" shrinkToFit="1"/>
    </xf>
    <xf numFmtId="0" fontId="33" fillId="0" borderId="45" xfId="0" applyFont="1" applyBorder="1" applyAlignment="1" applyProtection="1">
      <alignment horizontal="left" vertical="center" shrinkToFit="1"/>
    </xf>
    <xf numFmtId="0" fontId="33" fillId="0" borderId="0" xfId="0" applyFont="1" applyBorder="1" applyAlignment="1" applyProtection="1">
      <alignment horizontal="left" vertical="center" shrinkToFit="1"/>
    </xf>
    <xf numFmtId="0" fontId="33" fillId="0" borderId="13" xfId="0" applyFont="1" applyBorder="1" applyAlignment="1" applyProtection="1">
      <alignment horizontal="left" vertical="center" shrinkToFit="1"/>
    </xf>
    <xf numFmtId="0" fontId="53" fillId="0" borderId="0" xfId="0" applyFont="1" applyBorder="1" applyAlignment="1" applyProtection="1">
      <alignment horizontal="left" vertical="top" wrapText="1"/>
    </xf>
    <xf numFmtId="0" fontId="5" fillId="0" borderId="0" xfId="0"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0" fontId="0" fillId="0" borderId="28" xfId="0" applyBorder="1" applyAlignment="1" applyProtection="1">
      <alignment vertical="center"/>
    </xf>
    <xf numFmtId="0" fontId="0" fillId="0" borderId="56" xfId="0" applyBorder="1" applyAlignment="1" applyProtection="1">
      <alignment vertical="center"/>
    </xf>
    <xf numFmtId="0" fontId="8" fillId="0" borderId="14" xfId="0" applyFont="1" applyBorder="1" applyAlignment="1" applyProtection="1">
      <alignment horizontal="center" vertical="center" wrapText="1" shrinkToFit="1"/>
    </xf>
    <xf numFmtId="0" fontId="8" fillId="0" borderId="67" xfId="0" applyFont="1" applyBorder="1" applyAlignment="1" applyProtection="1">
      <alignment horizontal="center" vertical="center" shrinkToFit="1"/>
    </xf>
    <xf numFmtId="0" fontId="5" fillId="0" borderId="4" xfId="0" applyFont="1" applyBorder="1" applyAlignment="1" applyProtection="1">
      <alignment horizontal="center" vertical="top"/>
    </xf>
    <xf numFmtId="0" fontId="5" fillId="0" borderId="0" xfId="0" applyFont="1" applyAlignment="1" applyProtection="1">
      <alignment horizontal="center" vertical="center" shrinkToFit="1"/>
    </xf>
    <xf numFmtId="0" fontId="53" fillId="0" borderId="0" xfId="0" applyFont="1" applyAlignment="1" applyProtection="1">
      <alignment horizontal="center" vertical="center" shrinkToFit="1"/>
    </xf>
    <xf numFmtId="0" fontId="53" fillId="0" borderId="13" xfId="0" applyFont="1" applyBorder="1" applyAlignment="1" applyProtection="1">
      <alignment horizontal="center" vertical="center" shrinkToFit="1"/>
    </xf>
    <xf numFmtId="178" fontId="13" fillId="0" borderId="14" xfId="0" applyNumberFormat="1" applyFont="1" applyBorder="1" applyAlignment="1" applyProtection="1">
      <alignment horizontal="center" vertical="center"/>
    </xf>
    <xf numFmtId="178" fontId="13" fillId="0" borderId="67" xfId="0" applyNumberFormat="1" applyFont="1" applyBorder="1" applyAlignment="1" applyProtection="1">
      <alignment horizontal="center" vertical="center"/>
    </xf>
    <xf numFmtId="180" fontId="5" fillId="2" borderId="69" xfId="0" applyNumberFormat="1" applyFont="1" applyFill="1" applyBorder="1" applyAlignment="1" applyProtection="1">
      <alignment horizontal="center" vertical="center" wrapText="1"/>
      <protection locked="0"/>
    </xf>
    <xf numFmtId="180" fontId="5" fillId="2" borderId="70" xfId="0" applyNumberFormat="1" applyFont="1" applyFill="1" applyBorder="1" applyAlignment="1" applyProtection="1">
      <alignment horizontal="center" vertical="center" wrapText="1"/>
      <protection locked="0"/>
    </xf>
    <xf numFmtId="180" fontId="5" fillId="2" borderId="1" xfId="0" applyNumberFormat="1" applyFont="1" applyFill="1" applyBorder="1" applyAlignment="1" applyProtection="1">
      <alignment horizontal="center" vertical="center" wrapText="1"/>
      <protection locked="0"/>
    </xf>
    <xf numFmtId="180" fontId="5" fillId="2" borderId="41" xfId="0" applyNumberFormat="1" applyFont="1" applyFill="1" applyBorder="1" applyAlignment="1" applyProtection="1">
      <alignment horizontal="center" vertical="center" wrapText="1"/>
      <protection locked="0"/>
    </xf>
    <xf numFmtId="180" fontId="5" fillId="2" borderId="47" xfId="0" applyNumberFormat="1" applyFont="1" applyFill="1" applyBorder="1" applyAlignment="1" applyProtection="1">
      <alignment horizontal="center" vertical="center" wrapText="1"/>
      <protection locked="0"/>
    </xf>
    <xf numFmtId="180" fontId="5" fillId="2" borderId="48" xfId="0" applyNumberFormat="1" applyFont="1" applyFill="1" applyBorder="1" applyAlignment="1" applyProtection="1">
      <alignment horizontal="center" vertical="center" wrapText="1"/>
      <protection locked="0"/>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186" fontId="5" fillId="2" borderId="34" xfId="0" applyNumberFormat="1" applyFont="1" applyFill="1" applyBorder="1" applyAlignment="1" applyProtection="1">
      <alignment horizontal="center" vertical="center"/>
      <protection locked="0"/>
    </xf>
    <xf numFmtId="186" fontId="5" fillId="2" borderId="4" xfId="0" applyNumberFormat="1" applyFont="1" applyFill="1" applyBorder="1" applyAlignment="1" applyProtection="1">
      <alignment horizontal="center" vertical="center"/>
      <protection locked="0"/>
    </xf>
    <xf numFmtId="186" fontId="5" fillId="2" borderId="27"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shrinkToFit="1"/>
    </xf>
    <xf numFmtId="0" fontId="5" fillId="0" borderId="58" xfId="0" applyFont="1" applyFill="1" applyBorder="1" applyAlignment="1" applyProtection="1">
      <alignment horizontal="center" vertical="center" shrinkToFit="1"/>
    </xf>
    <xf numFmtId="49" fontId="8" fillId="0" borderId="71" xfId="0" applyNumberFormat="1" applyFont="1" applyFill="1" applyBorder="1" applyAlignment="1" applyProtection="1">
      <alignment horizontal="center" vertical="center" wrapText="1"/>
    </xf>
    <xf numFmtId="49" fontId="8" fillId="0" borderId="30" xfId="0" applyNumberFormat="1" applyFont="1" applyFill="1" applyBorder="1" applyAlignment="1" applyProtection="1">
      <alignment horizontal="center" vertical="center"/>
    </xf>
    <xf numFmtId="0" fontId="10" fillId="0" borderId="34"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178" fontId="13" fillId="0" borderId="37" xfId="0" applyNumberFormat="1" applyFont="1" applyFill="1" applyBorder="1" applyAlignment="1" applyProtection="1">
      <alignment horizontal="center" vertical="center"/>
    </xf>
    <xf numFmtId="178" fontId="13" fillId="0" borderId="26" xfId="0" applyNumberFormat="1" applyFont="1" applyFill="1" applyBorder="1" applyAlignment="1" applyProtection="1">
      <alignment horizontal="center" vertical="center"/>
    </xf>
    <xf numFmtId="178" fontId="13" fillId="0" borderId="67" xfId="0" applyNumberFormat="1" applyFont="1" applyFill="1" applyBorder="1" applyAlignment="1" applyProtection="1">
      <alignment horizontal="center" vertical="center"/>
    </xf>
    <xf numFmtId="0" fontId="5" fillId="0" borderId="44"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18" xfId="0" applyFont="1" applyBorder="1" applyAlignment="1" applyProtection="1">
      <alignment horizontal="center" vertical="center"/>
    </xf>
    <xf numFmtId="0" fontId="27" fillId="0" borderId="10" xfId="0" applyFont="1" applyBorder="1" applyAlignment="1" applyProtection="1">
      <alignment horizontal="center" vertical="center" shrinkToFit="1"/>
    </xf>
    <xf numFmtId="0" fontId="27" fillId="0" borderId="24" xfId="0" applyFont="1" applyBorder="1" applyAlignment="1" applyProtection="1">
      <alignment horizontal="center" vertical="center" shrinkToFit="1"/>
    </xf>
    <xf numFmtId="0" fontId="27" fillId="0" borderId="11" xfId="0" applyFont="1" applyBorder="1" applyAlignment="1" applyProtection="1">
      <alignment horizontal="center" vertical="center" shrinkToFit="1"/>
    </xf>
    <xf numFmtId="0" fontId="5" fillId="0" borderId="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shrinkToFit="1"/>
    </xf>
    <xf numFmtId="0" fontId="5" fillId="0" borderId="6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6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9" xfId="0" applyFont="1" applyBorder="1" applyAlignment="1" applyProtection="1">
      <alignment horizontal="center" vertical="center"/>
    </xf>
    <xf numFmtId="0" fontId="37" fillId="0" borderId="17" xfId="0" applyFont="1" applyBorder="1" applyProtection="1">
      <alignment vertical="center"/>
    </xf>
    <xf numFmtId="38" fontId="5" fillId="0" borderId="18" xfId="2" applyFont="1" applyBorder="1" applyAlignment="1" applyProtection="1">
      <alignment horizontal="right" vertical="center" shrinkToFit="1"/>
    </xf>
    <xf numFmtId="190" fontId="5" fillId="0" borderId="18" xfId="1" applyNumberFormat="1" applyFont="1" applyBorder="1" applyAlignment="1" applyProtection="1">
      <alignment horizontal="center" vertical="center"/>
    </xf>
    <xf numFmtId="188" fontId="5" fillId="0" borderId="18" xfId="1" applyNumberFormat="1" applyFont="1" applyBorder="1" applyAlignment="1" applyProtection="1">
      <alignment horizontal="left" vertical="center"/>
    </xf>
    <xf numFmtId="0" fontId="5" fillId="0" borderId="18" xfId="0" applyFont="1" applyBorder="1" applyAlignment="1" applyProtection="1">
      <alignment horizontal="right" vertical="center"/>
    </xf>
    <xf numFmtId="187" fontId="13" fillId="0" borderId="18" xfId="1" applyNumberFormat="1" applyFont="1" applyBorder="1" applyAlignment="1" applyProtection="1">
      <alignment horizontal="center" vertical="center"/>
    </xf>
    <xf numFmtId="0" fontId="5" fillId="0" borderId="18" xfId="0" applyFont="1" applyBorder="1" applyAlignment="1" applyProtection="1">
      <alignment horizontal="left" vertical="center"/>
    </xf>
    <xf numFmtId="0" fontId="8" fillId="0" borderId="19" xfId="0" applyFont="1" applyBorder="1" applyAlignment="1" applyProtection="1">
      <alignment vertical="center" shrinkToFit="1"/>
    </xf>
    <xf numFmtId="178" fontId="13" fillId="0" borderId="4" xfId="0" applyNumberFormat="1" applyFont="1" applyFill="1" applyBorder="1" applyAlignment="1" applyProtection="1">
      <alignment horizontal="right" vertical="center"/>
      <protection locked="0"/>
    </xf>
    <xf numFmtId="178" fontId="6" fillId="0" borderId="4" xfId="0" applyNumberFormat="1" applyFont="1" applyFill="1" applyBorder="1" applyAlignment="1" applyProtection="1">
      <alignment horizontal="right" vertical="center"/>
      <protection locked="0"/>
    </xf>
    <xf numFmtId="0" fontId="5" fillId="0" borderId="23" xfId="0"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29" xfId="0" applyFont="1" applyFill="1" applyBorder="1" applyAlignment="1" applyProtection="1">
      <alignment horizontal="center" vertical="center" shrinkToFit="1"/>
    </xf>
    <xf numFmtId="177" fontId="5" fillId="2" borderId="4" xfId="0" applyNumberFormat="1" applyFont="1" applyFill="1" applyBorder="1" applyAlignment="1" applyProtection="1">
      <alignment horizontal="right" vertical="center"/>
    </xf>
    <xf numFmtId="49" fontId="27" fillId="0" borderId="0" xfId="2" applyNumberFormat="1" applyFont="1" applyBorder="1" applyAlignment="1" applyProtection="1">
      <alignment horizontal="justify" vertical="justify" wrapText="1"/>
    </xf>
    <xf numFmtId="0" fontId="55" fillId="0" borderId="0" xfId="0" applyFont="1" applyBorder="1" applyAlignment="1" applyProtection="1">
      <alignment horizontal="left" vertical="justify" wrapText="1"/>
    </xf>
    <xf numFmtId="0" fontId="0" fillId="0" borderId="0" xfId="0" applyFill="1" applyAlignment="1" applyProtection="1">
      <alignment vertical="center"/>
    </xf>
    <xf numFmtId="0" fontId="55" fillId="0" borderId="0" xfId="0" applyFont="1" applyBorder="1" applyAlignment="1" applyProtection="1">
      <alignment horizontal="justify" vertical="justify" wrapText="1"/>
    </xf>
    <xf numFmtId="0" fontId="0" fillId="0" borderId="0" xfId="0" applyFill="1" applyBorder="1" applyAlignment="1" applyProtection="1">
      <alignment vertical="center"/>
    </xf>
    <xf numFmtId="0" fontId="8" fillId="0" borderId="79" xfId="0" applyFont="1" applyBorder="1" applyAlignment="1" applyProtection="1">
      <alignment horizontal="center" vertical="center"/>
      <protection locked="0"/>
    </xf>
    <xf numFmtId="0" fontId="0" fillId="0" borderId="79" xfId="0" applyBorder="1" applyProtection="1">
      <alignment vertical="center"/>
      <protection locked="0"/>
    </xf>
    <xf numFmtId="0" fontId="0" fillId="0" borderId="79" xfId="0" applyBorder="1" applyAlignment="1" applyProtection="1">
      <alignment horizontal="center" vertical="center"/>
      <protection locked="0"/>
    </xf>
    <xf numFmtId="186" fontId="5" fillId="2" borderId="26" xfId="0" applyNumberFormat="1" applyFont="1" applyFill="1" applyBorder="1" applyAlignment="1" applyProtection="1">
      <alignment horizontal="center" vertical="center"/>
      <protection locked="0"/>
    </xf>
    <xf numFmtId="186" fontId="5" fillId="2" borderId="63" xfId="0" applyNumberFormat="1" applyFont="1" applyFill="1" applyBorder="1" applyAlignment="1" applyProtection="1">
      <alignment horizontal="center" vertical="center"/>
      <protection locked="0"/>
    </xf>
    <xf numFmtId="49" fontId="5" fillId="2" borderId="22" xfId="0" applyNumberFormat="1" applyFont="1" applyFill="1" applyBorder="1" applyAlignment="1" applyProtection="1">
      <alignment horizontal="left" vertical="top"/>
      <protection locked="0"/>
    </xf>
    <xf numFmtId="49" fontId="5" fillId="2" borderId="16" xfId="0" applyNumberFormat="1" applyFont="1" applyFill="1" applyBorder="1" applyAlignment="1" applyProtection="1">
      <alignment horizontal="left" vertical="top"/>
      <protection locked="0"/>
    </xf>
    <xf numFmtId="49" fontId="5" fillId="2" borderId="54" xfId="0" applyNumberFormat="1" applyFont="1" applyFill="1" applyBorder="1" applyAlignment="1" applyProtection="1">
      <alignment horizontal="left" vertical="top"/>
      <protection locked="0"/>
    </xf>
    <xf numFmtId="49" fontId="5" fillId="2" borderId="2" xfId="0" applyNumberFormat="1" applyFont="1" applyFill="1" applyBorder="1" applyAlignment="1" applyProtection="1">
      <alignment horizontal="left" vertical="top"/>
      <protection locked="0"/>
    </xf>
    <xf numFmtId="49" fontId="5" fillId="2" borderId="3" xfId="0" applyNumberFormat="1" applyFont="1" applyFill="1" applyBorder="1" applyAlignment="1" applyProtection="1">
      <alignment horizontal="left" vertical="top"/>
      <protection locked="0"/>
    </xf>
    <xf numFmtId="49" fontId="5" fillId="2" borderId="52" xfId="0" applyNumberFormat="1" applyFont="1" applyFill="1" applyBorder="1" applyAlignment="1" applyProtection="1">
      <alignment horizontal="left" vertical="top"/>
      <protection locked="0"/>
    </xf>
    <xf numFmtId="182" fontId="5" fillId="0" borderId="4" xfId="0" applyNumberFormat="1" applyFont="1" applyFill="1" applyBorder="1" applyAlignment="1" applyProtection="1">
      <alignment horizontal="right" vertical="center"/>
    </xf>
    <xf numFmtId="179" fontId="5" fillId="2" borderId="39" xfId="0" applyNumberFormat="1" applyFont="1" applyFill="1" applyBorder="1" applyAlignment="1" applyProtection="1">
      <alignment vertical="center"/>
      <protection locked="0"/>
    </xf>
    <xf numFmtId="179" fontId="5" fillId="2" borderId="4" xfId="0" applyNumberFormat="1" applyFont="1" applyFill="1" applyBorder="1" applyAlignment="1" applyProtection="1">
      <alignment vertical="center"/>
      <protection locked="0"/>
    </xf>
    <xf numFmtId="179" fontId="5" fillId="2" borderId="36" xfId="0" applyNumberFormat="1" applyFont="1" applyFill="1" applyBorder="1" applyAlignment="1" applyProtection="1">
      <alignment vertical="center"/>
      <protection locked="0"/>
    </xf>
  </cellXfs>
  <cellStyles count="3">
    <cellStyle name="パーセント" xfId="1" builtinId="5"/>
    <cellStyle name="桁区切り" xfId="2" builtinId="6"/>
    <cellStyle name="標準" xfId="0" builtinId="0"/>
  </cellStyles>
  <dxfs count="18">
    <dxf>
      <fill>
        <patternFill>
          <bgColor rgb="FFCCFFFF"/>
        </patternFill>
      </fill>
    </dxf>
    <dxf>
      <font>
        <color rgb="FFFF0000"/>
      </font>
    </dxf>
    <dxf>
      <font>
        <color rgb="FFFF0000"/>
      </font>
    </dxf>
    <dxf>
      <fill>
        <patternFill>
          <bgColor rgb="FFCCFFFF"/>
        </patternFill>
      </fill>
    </dxf>
    <dxf>
      <fill>
        <patternFill>
          <bgColor rgb="FFCCFFFF"/>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62</xdr:row>
      <xdr:rowOff>171450</xdr:rowOff>
    </xdr:from>
    <xdr:to>
      <xdr:col>8</xdr:col>
      <xdr:colOff>409575</xdr:colOff>
      <xdr:row>76</xdr:row>
      <xdr:rowOff>19050</xdr:rowOff>
    </xdr:to>
    <xdr:pic>
      <xdr:nvPicPr>
        <xdr:cNvPr id="2175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14163675"/>
          <a:ext cx="4019550" cy="22479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80</xdr:row>
      <xdr:rowOff>0</xdr:rowOff>
    </xdr:from>
    <xdr:to>
      <xdr:col>8</xdr:col>
      <xdr:colOff>409575</xdr:colOff>
      <xdr:row>93</xdr:row>
      <xdr:rowOff>9525</xdr:rowOff>
    </xdr:to>
    <xdr:pic>
      <xdr:nvPicPr>
        <xdr:cNvPr id="21754"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17078325"/>
          <a:ext cx="4010025" cy="2238375"/>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0</xdr:col>
      <xdr:colOff>619125</xdr:colOff>
      <xdr:row>9</xdr:row>
      <xdr:rowOff>14287</xdr:rowOff>
    </xdr:from>
    <xdr:ext cx="1714500" cy="408830"/>
    <mc:AlternateContent xmlns:mc="http://schemas.openxmlformats.org/markup-compatibility/2006" xmlns:a14="http://schemas.microsoft.com/office/drawing/2010/main">
      <mc:Choice Requires="a14">
        <xdr:sp macro="" textlink="">
          <xdr:nvSpPr>
            <xdr:cNvPr id="2" name="テキスト ボックス 1"/>
            <xdr:cNvSpPr txBox="1"/>
          </xdr:nvSpPr>
          <xdr:spPr>
            <a:xfrm>
              <a:off x="619125" y="2014537"/>
              <a:ext cx="1714500" cy="408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r>
                      <a:rPr lang="ja-JP" altLang="ja-JP" sz="900">
                        <a:solidFill>
                          <a:schemeClr val="tx1"/>
                        </a:solidFill>
                        <a:effectLst/>
                        <a:latin typeface="Cambria Math"/>
                        <a:ea typeface="+mn-ea"/>
                        <a:cs typeface="+mn-cs"/>
                      </a:rPr>
                      <m:t>　</m:t>
                    </m:r>
                  </m:oMath>
                </m:oMathPara>
              </a14:m>
              <a:endParaRPr kumimoji="1" lang="ja-JP" altLang="en-US" sz="900"/>
            </a:p>
          </xdr:txBody>
        </xdr:sp>
      </mc:Choice>
      <mc:Fallback xmlns="">
        <xdr:sp macro="" textlink="">
          <xdr:nvSpPr>
            <xdr:cNvPr id="2" name="テキスト ボックス 1"/>
            <xdr:cNvSpPr txBox="1"/>
          </xdr:nvSpPr>
          <xdr:spPr>
            <a:xfrm xmlns:a="http://schemas.openxmlformats.org/drawingml/2006/main">
              <a:off x="619125" y="2014537"/>
              <a:ext cx="1714500" cy="408830"/>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r>
                <a:rPr lang="en-US" altLang="ja-JP" sz="900" i="0">
                  <a:solidFill>
                    <a:schemeClr val="tx1"/>
                  </a:solidFill>
                  <a:effectLst/>
                  <a:latin typeface="+mn-lt"/>
                  <a:ea typeface="+mn-ea"/>
                  <a:cs typeface="+mn-cs"/>
                </a:rPr>
                <a:t>𝜀</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p=</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𝑝</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x</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𝑝</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𝑟 −1)</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100</a:t>
              </a:r>
              <a:r>
                <a:rPr lang="ja-JP" altLang="ja-JP" sz="900" i="0">
                  <a:solidFill>
                    <a:schemeClr val="tx1"/>
                  </a:solidFill>
                  <a:effectLst/>
                  <a:latin typeface="+mn-lt"/>
                  <a:ea typeface="+mn-ea"/>
                  <a:cs typeface="+mn-cs"/>
                </a:rPr>
                <a:t>　</a:t>
              </a:r>
              <a:endParaRPr kumimoji="1" lang="ja-JP" alt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476250</xdr:colOff>
      <xdr:row>0</xdr:row>
      <xdr:rowOff>0</xdr:rowOff>
    </xdr:from>
    <xdr:to>
      <xdr:col>5</xdr:col>
      <xdr:colOff>552450</xdr:colOff>
      <xdr:row>1</xdr:row>
      <xdr:rowOff>0</xdr:rowOff>
    </xdr:to>
    <xdr:sp macro="" textlink="">
      <xdr:nvSpPr>
        <xdr:cNvPr id="23820" name="Text Box 1059"/>
        <xdr:cNvSpPr txBox="1">
          <a:spLocks noChangeArrowheads="1"/>
        </xdr:cNvSpPr>
      </xdr:nvSpPr>
      <xdr:spPr bwMode="auto">
        <a:xfrm>
          <a:off x="38671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476250</xdr:colOff>
      <xdr:row>5</xdr:row>
      <xdr:rowOff>0</xdr:rowOff>
    </xdr:from>
    <xdr:to>
      <xdr:col>5</xdr:col>
      <xdr:colOff>552450</xdr:colOff>
      <xdr:row>5</xdr:row>
      <xdr:rowOff>209550</xdr:rowOff>
    </xdr:to>
    <xdr:sp macro="" textlink="">
      <xdr:nvSpPr>
        <xdr:cNvPr id="23821" name="Text Box 1069"/>
        <xdr:cNvSpPr txBox="1">
          <a:spLocks noChangeArrowheads="1"/>
        </xdr:cNvSpPr>
      </xdr:nvSpPr>
      <xdr:spPr bwMode="auto">
        <a:xfrm>
          <a:off x="3867150" y="1200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26</xdr:row>
      <xdr:rowOff>19050</xdr:rowOff>
    </xdr:from>
    <xdr:to>
      <xdr:col>5</xdr:col>
      <xdr:colOff>0</xdr:colOff>
      <xdr:row>28</xdr:row>
      <xdr:rowOff>0</xdr:rowOff>
    </xdr:to>
    <xdr:pic>
      <xdr:nvPicPr>
        <xdr:cNvPr id="23822" name="Picture 22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6096000"/>
          <a:ext cx="16097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xdr:col>
      <xdr:colOff>142875</xdr:colOff>
      <xdr:row>12</xdr:row>
      <xdr:rowOff>4762</xdr:rowOff>
    </xdr:from>
    <xdr:ext cx="1809750" cy="403124"/>
    <mc:AlternateContent xmlns:mc="http://schemas.openxmlformats.org/markup-compatibility/2006" xmlns:a14="http://schemas.microsoft.com/office/drawing/2010/main">
      <mc:Choice Requires="a14">
        <xdr:sp macro="" textlink="">
          <xdr:nvSpPr>
            <xdr:cNvPr id="3" name="テキスト ボックス 2"/>
            <xdr:cNvSpPr txBox="1"/>
          </xdr:nvSpPr>
          <xdr:spPr>
            <a:xfrm>
              <a:off x="933450" y="2871787"/>
              <a:ext cx="1809750" cy="403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ja-JP" altLang="ja-JP" sz="900" i="1">
                            <a:solidFill>
                              <a:schemeClr val="tx1"/>
                            </a:solidFill>
                            <a:effectLst/>
                            <a:latin typeface="Cambria Math"/>
                            <a:ea typeface="+mn-ea"/>
                            <a:cs typeface="+mn-cs"/>
                          </a:rPr>
                          <m:t>　</m:t>
                        </m:r>
                        <m:r>
                          <a:rPr lang="en-US" altLang="ja-JP" sz="900" i="1">
                            <a:solidFill>
                              <a:schemeClr val="tx1"/>
                            </a:solidFill>
                            <a:effectLst/>
                            <a:latin typeface="Cambria Math"/>
                            <a:ea typeface="+mn-ea"/>
                            <a:cs typeface="+mn-cs"/>
                          </a:rPr>
                          <m:t>𝜂</m:t>
                        </m:r>
                      </m:e>
                      <m:sub>
                        <m:r>
                          <m:rPr>
                            <m:sty m:val="p"/>
                          </m:rPr>
                          <a:rPr lang="en-US" altLang="ja-JP" sz="900">
                            <a:solidFill>
                              <a:schemeClr val="tx1"/>
                            </a:solidFill>
                            <a:effectLst/>
                            <a:latin typeface="Cambria Math"/>
                            <a:ea typeface="+mn-ea"/>
                            <a:cs typeface="+mn-cs"/>
                          </a:rPr>
                          <m:t>s</m:t>
                        </m:r>
                      </m:sub>
                    </m:sSub>
                    <m:r>
                      <a:rPr lang="en-US" altLang="ja-JP" sz="900">
                        <a:solidFill>
                          <a:schemeClr val="tx1"/>
                        </a:solidFill>
                        <a:effectLst/>
                        <a:latin typeface="Cambria Math"/>
                        <a:ea typeface="+mn-ea"/>
                        <a:cs typeface="+mn-cs"/>
                      </a:rPr>
                      <m:t>=</m:t>
                    </m:r>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𝐶𝑀</m:t>
                            </m:r>
                          </m:e>
                          <m:sub>
                            <m:r>
                              <m:rPr>
                                <m:sty m:val="p"/>
                              </m:rPr>
                              <a:rPr lang="en-US" altLang="ja-JP" sz="900">
                                <a:solidFill>
                                  <a:schemeClr val="tx1"/>
                                </a:solidFill>
                                <a:effectLst/>
                                <a:latin typeface="Cambria Math"/>
                                <a:ea typeface="+mn-ea"/>
                                <a:cs typeface="+mn-cs"/>
                              </a:rPr>
                              <m:t>s</m:t>
                            </m:r>
                          </m:sub>
                        </m:sSub>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a:solidFill>
                                      <a:schemeClr val="tx1"/>
                                    </a:solidFill>
                                    <a:effectLst/>
                                    <a:latin typeface="Cambria Math"/>
                                    <a:ea typeface="+mn-ea"/>
                                    <a:cs typeface="+mn-cs"/>
                                  </a:rPr>
                                  <m:t>f</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a:solidFill>
                                      <a:schemeClr val="tx1"/>
                                    </a:solidFill>
                                    <a:effectLst/>
                                    <a:latin typeface="Cambria Math"/>
                                    <a:ea typeface="+mn-ea"/>
                                    <a:cs typeface="+mn-cs"/>
                                  </a:rPr>
                                  <m:t>s</m:t>
                                </m:r>
                              </m:sub>
                            </m:sSub>
                          </m:e>
                        </m:d>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s</m:t>
                            </m:r>
                          </m:sub>
                        </m:sSub>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g</m:t>
                            </m:r>
                          </m:sub>
                        </m:sSub>
                      </m:den>
                    </m:f>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3" name="テキスト ボックス 2"/>
            <xdr:cNvSpPr txBox="1"/>
          </xdr:nvSpPr>
          <xdr:spPr>
            <a:xfrm xmlns:a="http://schemas.openxmlformats.org/drawingml/2006/main">
              <a:off x="933450" y="2871787"/>
              <a:ext cx="1809750" cy="403124"/>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r>
                <a:rPr lang="ja-JP" altLang="ja-JP" sz="900" i="0">
                  <a:solidFill>
                    <a:schemeClr val="tx1"/>
                  </a:solidFill>
                  <a:effectLst/>
                  <a:latin typeface="+mn-lt"/>
                  <a:ea typeface="+mn-ea"/>
                  <a:cs typeface="+mn-cs"/>
                </a:rPr>
                <a:t>〖　</a:t>
              </a:r>
              <a:r>
                <a:rPr lang="en-US" altLang="ja-JP" sz="900" i="0">
                  <a:solidFill>
                    <a:schemeClr val="tx1"/>
                  </a:solidFill>
                  <a:effectLst/>
                  <a:latin typeface="+mn-lt"/>
                  <a:ea typeface="+mn-ea"/>
                  <a:cs typeface="+mn-cs"/>
                </a:rPr>
                <a:t>𝜂</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s=</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𝐶𝑀</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s</a:t>
              </a:r>
              <a:r>
                <a:rPr lang="ja-JP" altLang="ja-JP" sz="900" i="0">
                  <a:solidFill>
                    <a:schemeClr val="tx1"/>
                  </a:solidFill>
                  <a:effectLst/>
                  <a:latin typeface="+mn-lt"/>
                  <a:ea typeface="+mn-ea"/>
                  <a:cs typeface="+mn-cs"/>
                </a:rPr>
                <a:t> (</a:t>
              </a:r>
              <a:r>
                <a:rPr lang="en-US" altLang="ja-JP" sz="900" i="0">
                  <a:solidFill>
                    <a:schemeClr val="tx1"/>
                  </a:solidFill>
                  <a:effectLst/>
                  <a:latin typeface="+mn-lt"/>
                  <a:ea typeface="+mn-ea"/>
                  <a:cs typeface="+mn-cs"/>
                </a:rPr>
                <a:t>𝜃</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f−𝜃</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s )</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𝑝</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s</a:t>
              </a:r>
              <a:r>
                <a:rPr lang="ja-JP" altLang="ja-JP" sz="900" i="0">
                  <a:solidFill>
                    <a:schemeClr val="tx1"/>
                  </a:solidFill>
                  <a:effectLst/>
                  <a:latin typeface="+mn-lt"/>
                  <a:ea typeface="+mn-ea"/>
                  <a:cs typeface="+mn-cs"/>
                </a:rPr>
                <a:t> </a:t>
              </a:r>
              <a:r>
                <a:rPr lang="en-US" altLang="ja-JP" sz="900" i="0">
                  <a:solidFill>
                    <a:schemeClr val="tx1"/>
                  </a:solidFill>
                  <a:effectLst/>
                  <a:latin typeface="+mn-lt"/>
                  <a:ea typeface="+mn-ea"/>
                  <a:cs typeface="+mn-cs"/>
                </a:rPr>
                <a:t>𝑇</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g </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100</a:t>
              </a:r>
              <a:endParaRPr kumimoji="1" lang="ja-JP" altLang="en-US" sz="9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457200</xdr:colOff>
      <xdr:row>24</xdr:row>
      <xdr:rowOff>219075</xdr:rowOff>
    </xdr:from>
    <xdr:to>
      <xdr:col>5</xdr:col>
      <xdr:colOff>9525</xdr:colOff>
      <xdr:row>28</xdr:row>
      <xdr:rowOff>0</xdr:rowOff>
    </xdr:to>
    <xdr:pic>
      <xdr:nvPicPr>
        <xdr:cNvPr id="24848" name="Picture 12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5143500"/>
          <a:ext cx="12477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30</xdr:row>
      <xdr:rowOff>0</xdr:rowOff>
    </xdr:from>
    <xdr:to>
      <xdr:col>7</xdr:col>
      <xdr:colOff>219075</xdr:colOff>
      <xdr:row>39</xdr:row>
      <xdr:rowOff>133350</xdr:rowOff>
    </xdr:to>
    <xdr:pic>
      <xdr:nvPicPr>
        <xdr:cNvPr id="24849"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6067425"/>
          <a:ext cx="3905250" cy="18954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41</xdr:row>
      <xdr:rowOff>0</xdr:rowOff>
    </xdr:from>
    <xdr:to>
      <xdr:col>7</xdr:col>
      <xdr:colOff>219075</xdr:colOff>
      <xdr:row>50</xdr:row>
      <xdr:rowOff>180975</xdr:rowOff>
    </xdr:to>
    <xdr:pic>
      <xdr:nvPicPr>
        <xdr:cNvPr id="24850"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8210550"/>
          <a:ext cx="3905250" cy="18954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285750</xdr:colOff>
      <xdr:row>15</xdr:row>
      <xdr:rowOff>9525</xdr:rowOff>
    </xdr:from>
    <xdr:to>
      <xdr:col>3</xdr:col>
      <xdr:colOff>447675</xdr:colOff>
      <xdr:row>18</xdr:row>
      <xdr:rowOff>9525</xdr:rowOff>
    </xdr:to>
    <xdr:pic>
      <xdr:nvPicPr>
        <xdr:cNvPr id="24851" name="Picture 153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6800" y="3190875"/>
          <a:ext cx="1209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0</xdr:col>
      <xdr:colOff>717921</xdr:colOff>
      <xdr:row>17</xdr:row>
      <xdr:rowOff>197643</xdr:rowOff>
    </xdr:from>
    <xdr:ext cx="230981" cy="257176"/>
    <mc:AlternateContent xmlns:mc="http://schemas.openxmlformats.org/markup-compatibility/2006" xmlns:a14="http://schemas.microsoft.com/office/drawing/2010/main">
      <mc:Choice Requires="a14">
        <xdr:sp macro="" textlink="">
          <xdr:nvSpPr>
            <xdr:cNvPr id="2" name="テキスト ボックス 1"/>
            <xdr:cNvSpPr txBox="1"/>
          </xdr:nvSpPr>
          <xdr:spPr>
            <a:xfrm>
              <a:off x="717921" y="3646909"/>
              <a:ext cx="230981"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ja-JP" altLang="ja-JP" sz="1200" i="1">
                            <a:solidFill>
                              <a:schemeClr val="tx1"/>
                            </a:solidFill>
                            <a:effectLst/>
                            <a:latin typeface="Cambria Math"/>
                            <a:ea typeface="+mn-ea"/>
                            <a:cs typeface="+mn-cs"/>
                          </a:rPr>
                        </m:ctrlPr>
                      </m:sSubPr>
                      <m:e>
                        <m:acc>
                          <m:accPr>
                            <m:chr m:val="̂"/>
                            <m:ctrlPr>
                              <a:rPr lang="ja-JP" altLang="ja-JP" sz="1200" i="1">
                                <a:solidFill>
                                  <a:schemeClr val="tx1"/>
                                </a:solidFill>
                                <a:effectLst/>
                                <a:latin typeface="Cambria Math"/>
                                <a:ea typeface="+mn-ea"/>
                                <a:cs typeface="+mn-cs"/>
                              </a:rPr>
                            </m:ctrlPr>
                          </m:accPr>
                          <m:e>
                            <m:r>
                              <a:rPr lang="en-US" altLang="ja-JP" sz="1200" i="1">
                                <a:solidFill>
                                  <a:schemeClr val="tx1"/>
                                </a:solidFill>
                                <a:effectLst/>
                                <a:latin typeface="Cambria Math"/>
                                <a:ea typeface="+mn-ea"/>
                                <a:cs typeface="+mn-cs"/>
                              </a:rPr>
                              <m:t>𝜃</m:t>
                            </m:r>
                          </m:e>
                        </m:acc>
                      </m:e>
                      <m:sub>
                        <m:r>
                          <m:rPr>
                            <m:sty m:val="p"/>
                          </m:rPr>
                          <a:rPr lang="en-US" altLang="ja-JP" sz="1200">
                            <a:solidFill>
                              <a:schemeClr val="tx1"/>
                            </a:solidFill>
                            <a:effectLst/>
                            <a:latin typeface="Cambria Math"/>
                            <a:ea typeface="+mn-ea"/>
                            <a:cs typeface="+mn-cs"/>
                          </a:rPr>
                          <m:t>f</m:t>
                        </m:r>
                      </m:sub>
                    </m:sSub>
                  </m:oMath>
                </m:oMathPara>
              </a14:m>
              <a:endParaRPr lang="ja-JP" altLang="en-US" sz="1200" smtClean="0">
                <a:solidFill>
                  <a:schemeClr val="tx1"/>
                </a:solidFill>
                <a:latin typeface="+mn-lt"/>
                <a:ea typeface="+mn-ea"/>
                <a:cs typeface="+mn-cs"/>
              </a:endParaRPr>
            </a:p>
          </xdr:txBody>
        </xdr:sp>
      </mc:Choice>
      <mc:Fallback xmlns="">
        <xdr:sp macro="" textlink="">
          <xdr:nvSpPr>
            <xdr:cNvPr id="2" name="テキスト ボックス 1"/>
            <xdr:cNvSpPr txBox="1"/>
          </xdr:nvSpPr>
          <xdr:spPr>
            <a:xfrm xmlns:a="http://schemas.openxmlformats.org/drawingml/2006/main">
              <a:off x="717921" y="3646909"/>
              <a:ext cx="230981" cy="257176"/>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noAutofit/>
            </a:bodyPr>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altLang="ja-JP" sz="1200" i="0">
                  <a:solidFill>
                    <a:schemeClr val="tx1"/>
                  </a:solidFill>
                  <a:effectLst/>
                  <a:latin typeface="+mn-lt"/>
                  <a:ea typeface="+mn-ea"/>
                  <a:cs typeface="+mn-cs"/>
                </a:rPr>
                <a:t>𝜃</a:t>
              </a:r>
              <a:r>
                <a:rPr lang="ja-JP" altLang="ja-JP" sz="1200" i="0">
                  <a:solidFill>
                    <a:schemeClr val="tx1"/>
                  </a:solidFill>
                  <a:effectLst/>
                  <a:latin typeface="+mn-lt"/>
                  <a:ea typeface="+mn-ea"/>
                  <a:cs typeface="+mn-cs"/>
                </a:rPr>
                <a:t> ̂_</a:t>
              </a:r>
              <a:r>
                <a:rPr lang="en-US" altLang="ja-JP" sz="1200" i="0">
                  <a:solidFill>
                    <a:schemeClr val="tx1"/>
                  </a:solidFill>
                  <a:effectLst/>
                  <a:latin typeface="+mn-lt"/>
                  <a:ea typeface="+mn-ea"/>
                  <a:cs typeface="+mn-cs"/>
                </a:rPr>
                <a:t>f</a:t>
              </a:r>
              <a:endParaRPr lang="ja-JP" altLang="en-US" sz="1200" smtClean="0">
                <a:solidFill>
                  <a:schemeClr val="tx1"/>
                </a:solidFill>
                <a:latin typeface="+mn-lt"/>
                <a:ea typeface="+mn-ea"/>
                <a:cs typeface="+mn-cs"/>
              </a:endParaRPr>
            </a:p>
          </xdr:txBody>
        </xdr:sp>
      </mc:Fallback>
    </mc:AlternateContent>
    <xdr:clientData/>
  </xdr:oneCellAnchor>
  <xdr:oneCellAnchor>
    <xdr:from>
      <xdr:col>5</xdr:col>
      <xdr:colOff>186903</xdr:colOff>
      <xdr:row>17</xdr:row>
      <xdr:rowOff>190500</xdr:rowOff>
    </xdr:from>
    <xdr:ext cx="400050" cy="291939"/>
    <mc:AlternateContent xmlns:mc="http://schemas.openxmlformats.org/markup-compatibility/2006" xmlns:a14="http://schemas.microsoft.com/office/drawing/2010/main">
      <mc:Choice Requires="a14">
        <xdr:sp macro="" textlink="">
          <xdr:nvSpPr>
            <xdr:cNvPr id="7" name="テキスト ボックス 6"/>
            <xdr:cNvSpPr txBox="1"/>
          </xdr:nvSpPr>
          <xdr:spPr>
            <a:xfrm>
              <a:off x="3709126" y="3639766"/>
              <a:ext cx="400050" cy="291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ja-JP" altLang="ja-JP" sz="1200" i="1">
                            <a:solidFill>
                              <a:schemeClr val="tx1"/>
                            </a:solidFill>
                            <a:effectLst/>
                            <a:latin typeface="Cambria Math"/>
                            <a:ea typeface="+mn-ea"/>
                            <a:cs typeface="+mn-cs"/>
                          </a:rPr>
                        </m:ctrlPr>
                      </m:sSubPr>
                      <m:e>
                        <m:acc>
                          <m:accPr>
                            <m:chr m:val="̂"/>
                            <m:ctrlPr>
                              <a:rPr lang="ja-JP" altLang="ja-JP" sz="1200" i="1">
                                <a:solidFill>
                                  <a:schemeClr val="tx1"/>
                                </a:solidFill>
                                <a:effectLst/>
                                <a:latin typeface="Cambria Math"/>
                                <a:ea typeface="+mn-ea"/>
                                <a:cs typeface="+mn-cs"/>
                              </a:rPr>
                            </m:ctrlPr>
                          </m:accPr>
                          <m:e>
                            <m:r>
                              <a:rPr lang="en-US" altLang="ja-JP" sz="1200" i="1">
                                <a:solidFill>
                                  <a:schemeClr val="tx1"/>
                                </a:solidFill>
                                <a:effectLst/>
                                <a:latin typeface="Cambria Math"/>
                                <a:ea typeface="+mn-ea"/>
                                <a:cs typeface="+mn-cs"/>
                              </a:rPr>
                              <m:t>𝜃</m:t>
                            </m:r>
                          </m:e>
                        </m:acc>
                      </m:e>
                      <m:sub>
                        <m:r>
                          <m:rPr>
                            <m:sty m:val="p"/>
                          </m:rPr>
                          <a:rPr lang="en-US" altLang="ja-JP" sz="1200">
                            <a:solidFill>
                              <a:schemeClr val="tx1"/>
                            </a:solidFill>
                            <a:effectLst/>
                            <a:latin typeface="Cambria Math"/>
                            <a:ea typeface="+mn-ea"/>
                            <a:cs typeface="+mn-cs"/>
                          </a:rPr>
                          <m:t>f</m:t>
                        </m:r>
                      </m:sub>
                    </m:sSub>
                  </m:oMath>
                </m:oMathPara>
              </a14:m>
              <a:endParaRPr lang="ja-JP" altLang="en-US" sz="1200" smtClean="0">
                <a:solidFill>
                  <a:schemeClr val="tx1"/>
                </a:solidFill>
                <a:latin typeface="+mn-lt"/>
                <a:ea typeface="+mn-ea"/>
                <a:cs typeface="+mn-cs"/>
              </a:endParaRPr>
            </a:p>
          </xdr:txBody>
        </xdr:sp>
      </mc:Choice>
      <mc:Fallback xmlns="">
        <xdr:sp macro="" textlink="">
          <xdr:nvSpPr>
            <xdr:cNvPr id="7" name="テキスト ボックス 6"/>
            <xdr:cNvSpPr txBox="1"/>
          </xdr:nvSpPr>
          <xdr:spPr>
            <a:xfrm xmlns:a="http://schemas.openxmlformats.org/drawingml/2006/main">
              <a:off x="3709126" y="3639766"/>
              <a:ext cx="400050" cy="291939"/>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altLang="ja-JP" sz="1200" i="0">
                  <a:solidFill>
                    <a:schemeClr val="tx1"/>
                  </a:solidFill>
                  <a:effectLst/>
                  <a:latin typeface="+mn-lt"/>
                  <a:ea typeface="+mn-ea"/>
                  <a:cs typeface="+mn-cs"/>
                </a:rPr>
                <a:t>𝜃</a:t>
              </a:r>
              <a:r>
                <a:rPr lang="ja-JP" altLang="ja-JP" sz="1200" i="0">
                  <a:solidFill>
                    <a:schemeClr val="tx1"/>
                  </a:solidFill>
                  <a:effectLst/>
                  <a:latin typeface="+mn-lt"/>
                  <a:ea typeface="+mn-ea"/>
                  <a:cs typeface="+mn-cs"/>
                </a:rPr>
                <a:t> ̂_</a:t>
              </a:r>
              <a:r>
                <a:rPr lang="en-US" altLang="ja-JP" sz="1200" i="0">
                  <a:solidFill>
                    <a:schemeClr val="tx1"/>
                  </a:solidFill>
                  <a:effectLst/>
                  <a:latin typeface="+mn-lt"/>
                  <a:ea typeface="+mn-ea"/>
                  <a:cs typeface="+mn-cs"/>
                </a:rPr>
                <a:t>f</a:t>
              </a:r>
              <a:endParaRPr lang="ja-JP" altLang="en-US" sz="1200" smtClean="0">
                <a:solidFill>
                  <a:schemeClr val="tx1"/>
                </a:solidFill>
                <a:latin typeface="+mn-lt"/>
                <a:ea typeface="+mn-ea"/>
                <a:cs typeface="+mn-cs"/>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1047750</xdr:colOff>
      <xdr:row>27</xdr:row>
      <xdr:rowOff>0</xdr:rowOff>
    </xdr:from>
    <xdr:to>
      <xdr:col>3</xdr:col>
      <xdr:colOff>400050</xdr:colOff>
      <xdr:row>27</xdr:row>
      <xdr:rowOff>371475</xdr:rowOff>
    </xdr:to>
    <xdr:pic>
      <xdr:nvPicPr>
        <xdr:cNvPr id="26069" name="Picture 44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5514975"/>
          <a:ext cx="6096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323850</xdr:colOff>
      <xdr:row>5</xdr:row>
      <xdr:rowOff>104775</xdr:rowOff>
    </xdr:from>
    <xdr:to>
      <xdr:col>9</xdr:col>
      <xdr:colOff>361950</xdr:colOff>
      <xdr:row>17</xdr:row>
      <xdr:rowOff>66675</xdr:rowOff>
    </xdr:to>
    <xdr:grpSp>
      <xdr:nvGrpSpPr>
        <xdr:cNvPr id="3" name="グループ化 2"/>
        <xdr:cNvGrpSpPr/>
      </xdr:nvGrpSpPr>
      <xdr:grpSpPr>
        <a:xfrm>
          <a:off x="323850" y="1352550"/>
          <a:ext cx="6324600" cy="2105025"/>
          <a:chOff x="323850" y="1352550"/>
          <a:chExt cx="6324600" cy="2105025"/>
        </a:xfrm>
      </xdr:grpSpPr>
      <xdr:sp macro="" textlink="">
        <xdr:nvSpPr>
          <xdr:cNvPr id="4" name="テキスト ボックス 3"/>
          <xdr:cNvSpPr txBox="1"/>
        </xdr:nvSpPr>
        <xdr:spPr bwMode="auto">
          <a:xfrm>
            <a:off x="323850" y="1352550"/>
            <a:ext cx="6324600"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aseline="0" smtClean="0">
                <a:solidFill>
                  <a:schemeClr val="dk1"/>
                </a:solidFill>
                <a:latin typeface="+mn-lt"/>
                <a:ea typeface="+mn-ea"/>
                <a:cs typeface="+mn-cs"/>
              </a:rPr>
              <a:t>　</a:t>
            </a:r>
            <a:r>
              <a:rPr lang="ja-JP" altLang="ja-JP" sz="1000">
                <a:solidFill>
                  <a:schemeClr val="dk1"/>
                </a:solidFill>
                <a:effectLst/>
                <a:latin typeface="Century" panose="02040604050505020304" pitchFamily="18" charset="0"/>
                <a:ea typeface="+mn-ea"/>
                <a:cs typeface="+mn-cs"/>
              </a:rPr>
              <a:t>調理品目をハンバーグステーキとし、</a:t>
            </a:r>
            <a:r>
              <a:rPr lang="en-US" altLang="ja-JP" sz="1000">
                <a:solidFill>
                  <a:schemeClr val="dk1"/>
                </a:solidFill>
                <a:effectLst/>
                <a:latin typeface="Century" panose="02040604050505020304" pitchFamily="18" charset="0"/>
                <a:ea typeface="+mn-ea"/>
                <a:cs typeface="+mn-cs"/>
              </a:rPr>
              <a:t>150 g </a:t>
            </a:r>
            <a:r>
              <a:rPr lang="ja-JP" altLang="ja-JP" sz="1000">
                <a:solidFill>
                  <a:schemeClr val="dk1"/>
                </a:solidFill>
                <a:effectLst/>
                <a:latin typeface="Century" panose="02040604050505020304" pitchFamily="18" charset="0"/>
                <a:ea typeface="+mn-ea"/>
                <a:cs typeface="+mn-cs"/>
              </a:rPr>
              <a:t>の冷凍ハンバーグ</a:t>
            </a:r>
            <a:r>
              <a:rPr lang="en-US" altLang="ja-JP" sz="1000">
                <a:solidFill>
                  <a:schemeClr val="dk1"/>
                </a:solidFill>
                <a:effectLst/>
                <a:latin typeface="Century" panose="02040604050505020304" pitchFamily="18" charset="0"/>
                <a:ea typeface="+mn-ea"/>
                <a:cs typeface="+mn-cs"/>
              </a:rPr>
              <a:t>1</a:t>
            </a:r>
            <a:r>
              <a:rPr lang="ja-JP" altLang="ja-JP" sz="1000">
                <a:solidFill>
                  <a:schemeClr val="dk1"/>
                </a:solidFill>
                <a:effectLst/>
                <a:latin typeface="Century" panose="02040604050505020304" pitchFamily="18" charset="0"/>
                <a:ea typeface="+mn-ea"/>
                <a:cs typeface="+mn-cs"/>
              </a:rPr>
              <a:t>個</a:t>
            </a:r>
            <a:r>
              <a:rPr lang="ja-JP" altLang="en-US" sz="1000">
                <a:solidFill>
                  <a:schemeClr val="dk1"/>
                </a:solidFill>
                <a:effectLst/>
                <a:latin typeface="Century" panose="02040604050505020304" pitchFamily="18" charset="0"/>
                <a:ea typeface="+mn-ea"/>
                <a:cs typeface="+mn-cs"/>
              </a:rPr>
              <a:t>／回</a:t>
            </a:r>
            <a:r>
              <a:rPr lang="ja-JP" altLang="ja-JP" sz="1000">
                <a:solidFill>
                  <a:schemeClr val="dk1"/>
                </a:solidFill>
                <a:effectLst/>
                <a:latin typeface="Century" panose="02040604050505020304" pitchFamily="18" charset="0"/>
                <a:ea typeface="+mn-ea"/>
                <a:cs typeface="+mn-cs"/>
              </a:rPr>
              <a:t>を食材とする。食材を投入し、加熱時間の後、食材を取り出し、次の食材を投入する。これを連続して</a:t>
            </a:r>
            <a:r>
              <a:rPr lang="en-US" altLang="ja-JP" sz="1000">
                <a:solidFill>
                  <a:schemeClr val="dk1"/>
                </a:solidFill>
                <a:effectLst/>
                <a:latin typeface="Century" panose="02040604050505020304" pitchFamily="18" charset="0"/>
                <a:ea typeface="+mn-ea"/>
                <a:cs typeface="+mn-cs"/>
              </a:rPr>
              <a:t>4</a:t>
            </a:r>
            <a:r>
              <a:rPr lang="ja-JP" altLang="ja-JP" sz="1000">
                <a:solidFill>
                  <a:schemeClr val="dk1"/>
                </a:solidFill>
                <a:effectLst/>
                <a:latin typeface="Century" panose="02040604050505020304" pitchFamily="18" charset="0"/>
                <a:ea typeface="+mn-ea"/>
                <a:cs typeface="+mn-cs"/>
              </a:rPr>
              <a:t>回調理する。ただし、付加装置を</a:t>
            </a:r>
            <a:r>
              <a:rPr lang="ja-JP" altLang="en-US" sz="1000">
                <a:solidFill>
                  <a:schemeClr val="dk1"/>
                </a:solidFill>
                <a:effectLst/>
                <a:latin typeface="Century" panose="02040604050505020304" pitchFamily="18" charset="0"/>
                <a:ea typeface="+mn-ea"/>
                <a:cs typeface="+mn-cs"/>
              </a:rPr>
              <a:t>有する</a:t>
            </a:r>
            <a:r>
              <a:rPr lang="ja-JP" altLang="ja-JP" sz="1000">
                <a:solidFill>
                  <a:schemeClr val="dk1"/>
                </a:solidFill>
                <a:effectLst/>
                <a:latin typeface="Century" panose="02040604050505020304" pitchFamily="18" charset="0"/>
                <a:ea typeface="+mn-ea"/>
                <a:cs typeface="+mn-cs"/>
              </a:rPr>
              <a:t>試験機器の場合には、付加装置を用い、予熱運転設定に達するまで予熱する。また、次の食材の投入は、予熱運転設定に達したことを確認してから行う。</a:t>
            </a:r>
          </a:p>
          <a:p>
            <a:r>
              <a:rPr lang="ja-JP" altLang="ja-JP" sz="1000">
                <a:solidFill>
                  <a:schemeClr val="dk1"/>
                </a:solidFill>
                <a:effectLst/>
                <a:latin typeface="Century" panose="02040604050505020304" pitchFamily="18" charset="0"/>
                <a:ea typeface="+mn-ea"/>
                <a:cs typeface="+mn-cs"/>
              </a:rPr>
              <a:t>　予熱運転設定および調理運転設定は、製造者の推奨値とする。加熱時間は、食材の取り出し後</a:t>
            </a:r>
            <a:r>
              <a:rPr lang="en-US" altLang="ja-JP" sz="1000">
                <a:solidFill>
                  <a:schemeClr val="dk1"/>
                </a:solidFill>
                <a:effectLst/>
                <a:latin typeface="Century" panose="02040604050505020304" pitchFamily="18" charset="0"/>
                <a:ea typeface="+mn-ea"/>
                <a:cs typeface="+mn-cs"/>
              </a:rPr>
              <a:t>1</a:t>
            </a:r>
            <a:r>
              <a:rPr lang="ja-JP" altLang="ja-JP" sz="1000">
                <a:solidFill>
                  <a:schemeClr val="dk1"/>
                </a:solidFill>
                <a:effectLst/>
                <a:latin typeface="Century" panose="02040604050505020304" pitchFamily="18" charset="0"/>
                <a:ea typeface="+mn-ea"/>
                <a:cs typeface="+mn-cs"/>
              </a:rPr>
              <a:t>分以内に測定した食材の芯温が</a:t>
            </a:r>
            <a:r>
              <a:rPr lang="en-US" altLang="ja-JP" sz="1000">
                <a:solidFill>
                  <a:schemeClr val="dk1"/>
                </a:solidFill>
                <a:effectLst/>
                <a:latin typeface="Century" panose="02040604050505020304" pitchFamily="18" charset="0"/>
                <a:ea typeface="+mn-ea"/>
                <a:cs typeface="+mn-cs"/>
              </a:rPr>
              <a:t>75 </a:t>
            </a:r>
            <a:r>
              <a:rPr lang="ja-JP" altLang="ja-JP" sz="1000">
                <a:solidFill>
                  <a:schemeClr val="dk1"/>
                </a:solidFill>
                <a:effectLst/>
                <a:latin typeface="Century" panose="02040604050505020304" pitchFamily="18" charset="0"/>
                <a:ea typeface="+mn-ea"/>
                <a:cs typeface="+mn-cs"/>
              </a:rPr>
              <a:t>℃以上になる時間を予備試験で確認し、事前に決定する。</a:t>
            </a:r>
            <a:r>
              <a:rPr lang="ja-JP" altLang="en-US" sz="1000" baseline="0" smtClean="0">
                <a:solidFill>
                  <a:schemeClr val="dk1"/>
                </a:solidFill>
                <a:latin typeface="Century" panose="02040604050505020304" pitchFamily="18" charset="0"/>
                <a:ea typeface="+mn-ea"/>
                <a:cs typeface="+mn-cs"/>
              </a:rPr>
              <a:t>調理に要した時間</a:t>
            </a:r>
            <a:r>
              <a:rPr lang="en-US" altLang="ja-JP" sz="1000" i="1" baseline="0" smtClean="0">
                <a:solidFill>
                  <a:schemeClr val="dk1"/>
                </a:solidFill>
                <a:latin typeface="Century" pitchFamily="18" charset="0"/>
                <a:ea typeface="+mn-ea"/>
                <a:cs typeface="+mn-cs"/>
              </a:rPr>
              <a:t>T</a:t>
            </a:r>
            <a:r>
              <a:rPr lang="en-US" altLang="ja-JP" sz="1000" baseline="-25000" smtClean="0">
                <a:solidFill>
                  <a:schemeClr val="dk1"/>
                </a:solidFill>
                <a:latin typeface="Century" pitchFamily="18" charset="0"/>
                <a:ea typeface="+mn-ea"/>
                <a:cs typeface="+mn-cs"/>
              </a:rPr>
              <a:t>c </a:t>
            </a:r>
            <a:r>
              <a:rPr lang="en-US" altLang="ja-JP" sz="1000" i="0" baseline="0" smtClean="0">
                <a:solidFill>
                  <a:schemeClr val="dk1"/>
                </a:solidFill>
                <a:latin typeface="Century" panose="02040604050505020304" pitchFamily="18" charset="0"/>
                <a:ea typeface="+mn-ea"/>
                <a:cs typeface="+mn-cs"/>
              </a:rPr>
              <a:t>[min/</a:t>
            </a:r>
            <a:r>
              <a:rPr lang="ja-JP" altLang="en-US" sz="1000" i="0" baseline="0" smtClean="0">
                <a:solidFill>
                  <a:schemeClr val="dk1"/>
                </a:solidFill>
                <a:latin typeface="Century" panose="02040604050505020304" pitchFamily="18" charset="0"/>
                <a:ea typeface="+mn-ea"/>
                <a:cs typeface="+mn-cs"/>
              </a:rPr>
              <a:t>回</a:t>
            </a:r>
            <a:r>
              <a:rPr lang="en-US" altLang="ja-JP" sz="1000" i="0" baseline="0" smtClean="0">
                <a:solidFill>
                  <a:schemeClr val="dk1"/>
                </a:solidFill>
                <a:latin typeface="Century" panose="02040604050505020304" pitchFamily="18" charset="0"/>
                <a:ea typeface="+mn-ea"/>
                <a:cs typeface="+mn-cs"/>
              </a:rPr>
              <a:t>] </a:t>
            </a:r>
            <a:r>
              <a:rPr lang="ja-JP" altLang="en-US" sz="1000" i="0" baseline="0" smtClean="0">
                <a:solidFill>
                  <a:schemeClr val="dk1"/>
                </a:solidFill>
                <a:latin typeface="Century" panose="02040604050505020304" pitchFamily="18" charset="0"/>
                <a:ea typeface="+mn-ea"/>
                <a:cs typeface="+mn-cs"/>
              </a:rPr>
              <a:t>は、食材の投入開始から、次の食材の投入開始までの</a:t>
            </a:r>
            <a:r>
              <a:rPr lang="ja-JP" altLang="en-US" sz="1000" baseline="0" smtClean="0">
                <a:solidFill>
                  <a:schemeClr val="dk1"/>
                </a:solidFill>
                <a:latin typeface="Century" panose="02040604050505020304" pitchFamily="18" charset="0"/>
                <a:ea typeface="+mn-ea"/>
                <a:cs typeface="+mn-cs"/>
              </a:rPr>
              <a:t>時間とする。調理に要した時間</a:t>
            </a:r>
            <a:r>
              <a:rPr lang="en-US" altLang="ja-JP" sz="1000" i="1" baseline="0" smtClean="0">
                <a:solidFill>
                  <a:schemeClr val="dk1"/>
                </a:solidFill>
                <a:latin typeface="Century" pitchFamily="18" charset="0"/>
                <a:ea typeface="+mn-ea"/>
                <a:cs typeface="+mn-cs"/>
              </a:rPr>
              <a:t>T</a:t>
            </a:r>
            <a:r>
              <a:rPr lang="en-US" altLang="ja-JP" sz="1000" i="0" baseline="-25000" smtClean="0">
                <a:solidFill>
                  <a:schemeClr val="dk1"/>
                </a:solidFill>
                <a:latin typeface="Century" pitchFamily="18" charset="0"/>
                <a:ea typeface="+mn-ea"/>
                <a:cs typeface="+mn-cs"/>
              </a:rPr>
              <a:t>c </a:t>
            </a:r>
            <a:r>
              <a:rPr lang="en-US" altLang="ja-JP" sz="1000" i="0" baseline="0" smtClean="0">
                <a:solidFill>
                  <a:schemeClr val="dk1"/>
                </a:solidFill>
                <a:latin typeface="Century" panose="02040604050505020304" pitchFamily="18" charset="0"/>
                <a:ea typeface="+mn-ea"/>
                <a:cs typeface="+mn-cs"/>
              </a:rPr>
              <a:t>[min/</a:t>
            </a:r>
            <a:r>
              <a:rPr lang="ja-JP" altLang="en-US" sz="1000" i="0" baseline="0" smtClean="0">
                <a:solidFill>
                  <a:schemeClr val="dk1"/>
                </a:solidFill>
                <a:latin typeface="Century" panose="02040604050505020304" pitchFamily="18" charset="0"/>
                <a:ea typeface="+mn-ea"/>
                <a:cs typeface="+mn-cs"/>
              </a:rPr>
              <a:t>回</a:t>
            </a:r>
            <a:r>
              <a:rPr lang="en-US" altLang="ja-JP" sz="1000" i="0" baseline="0" smtClean="0">
                <a:solidFill>
                  <a:schemeClr val="dk1"/>
                </a:solidFill>
                <a:latin typeface="Century" panose="02040604050505020304" pitchFamily="18" charset="0"/>
                <a:ea typeface="+mn-ea"/>
                <a:cs typeface="+mn-cs"/>
              </a:rPr>
              <a:t>] </a:t>
            </a:r>
            <a:r>
              <a:rPr lang="ja-JP" altLang="en-US" sz="1000" i="0" baseline="0" smtClean="0">
                <a:solidFill>
                  <a:schemeClr val="dk1"/>
                </a:solidFill>
                <a:latin typeface="Century" panose="02040604050505020304" pitchFamily="18" charset="0"/>
                <a:ea typeface="+mn-ea"/>
                <a:cs typeface="+mn-cs"/>
              </a:rPr>
              <a:t>および消費電力量</a:t>
            </a:r>
            <a:r>
              <a:rPr lang="en-US" altLang="ja-JP" sz="1000" i="1" baseline="0" smtClean="0">
                <a:solidFill>
                  <a:schemeClr val="dk1"/>
                </a:solidFill>
                <a:latin typeface="Century" pitchFamily="18" charset="0"/>
                <a:ea typeface="+mn-ea"/>
                <a:cs typeface="+mn-cs"/>
              </a:rPr>
              <a:t>P</a:t>
            </a:r>
            <a:r>
              <a:rPr lang="en-US" altLang="ja-JP" sz="1000" i="0" baseline="-25000" smtClean="0">
                <a:solidFill>
                  <a:schemeClr val="dk1"/>
                </a:solidFill>
                <a:latin typeface="Century" pitchFamily="18" charset="0"/>
                <a:ea typeface="+mn-ea"/>
                <a:cs typeface="+mn-cs"/>
              </a:rPr>
              <a:t>c </a:t>
            </a:r>
            <a:r>
              <a:rPr lang="en-US" altLang="ja-JP" sz="1000" i="0" baseline="0" smtClean="0">
                <a:solidFill>
                  <a:schemeClr val="dk1"/>
                </a:solidFill>
                <a:latin typeface="Century" panose="02040604050505020304" pitchFamily="18" charset="0"/>
                <a:ea typeface="+mn-ea"/>
                <a:cs typeface="+mn-cs"/>
              </a:rPr>
              <a:t>[kWh/</a:t>
            </a:r>
            <a:r>
              <a:rPr lang="ja-JP" altLang="en-US" sz="1000" i="0" baseline="0" smtClean="0">
                <a:solidFill>
                  <a:schemeClr val="dk1"/>
                </a:solidFill>
                <a:latin typeface="Century" panose="02040604050505020304" pitchFamily="18" charset="0"/>
                <a:ea typeface="+mn-ea"/>
                <a:cs typeface="+mn-cs"/>
              </a:rPr>
              <a:t>回</a:t>
            </a:r>
            <a:r>
              <a:rPr lang="en-US" altLang="ja-JP" sz="1000" i="0" baseline="0" smtClean="0">
                <a:solidFill>
                  <a:schemeClr val="dk1"/>
                </a:solidFill>
                <a:latin typeface="Century" panose="02040604050505020304" pitchFamily="18" charset="0"/>
                <a:ea typeface="+mn-ea"/>
                <a:cs typeface="+mn-cs"/>
              </a:rPr>
              <a:t>] </a:t>
            </a:r>
            <a:r>
              <a:rPr lang="ja-JP" altLang="en-US" sz="1000" i="0" baseline="0" smtClean="0">
                <a:solidFill>
                  <a:schemeClr val="dk1"/>
                </a:solidFill>
                <a:latin typeface="Century" panose="02040604050505020304" pitchFamily="18" charset="0"/>
                <a:ea typeface="+mn-ea"/>
                <a:cs typeface="+mn-cs"/>
              </a:rPr>
              <a:t>の測定は、</a:t>
            </a:r>
            <a:r>
              <a:rPr lang="en-US" altLang="ja-JP" sz="1000">
                <a:solidFill>
                  <a:schemeClr val="dk1"/>
                </a:solidFill>
                <a:effectLst/>
                <a:latin typeface="Century" panose="02040604050505020304" pitchFamily="18" charset="0"/>
                <a:ea typeface="+mn-ea"/>
                <a:cs typeface="+mn-cs"/>
              </a:rPr>
              <a:t>2</a:t>
            </a:r>
            <a:r>
              <a:rPr lang="ja-JP" altLang="ja-JP" sz="1000">
                <a:solidFill>
                  <a:schemeClr val="dk1"/>
                </a:solidFill>
                <a:effectLst/>
                <a:latin typeface="Century" panose="02040604050505020304" pitchFamily="18" charset="0"/>
                <a:ea typeface="+mn-ea"/>
                <a:cs typeface="+mn-cs"/>
              </a:rPr>
              <a:t>回目の食材の投入開始から、</a:t>
            </a:r>
            <a:r>
              <a:rPr lang="en-US" altLang="ja-JP" sz="1000">
                <a:solidFill>
                  <a:schemeClr val="dk1"/>
                </a:solidFill>
                <a:effectLst/>
                <a:latin typeface="+mn-lt"/>
                <a:ea typeface="+mn-ea"/>
                <a:cs typeface="+mn-cs"/>
              </a:rPr>
              <a:t>5</a:t>
            </a:r>
            <a:r>
              <a:rPr lang="ja-JP" altLang="ja-JP" sz="1000">
                <a:solidFill>
                  <a:schemeClr val="dk1"/>
                </a:solidFill>
                <a:effectLst/>
                <a:latin typeface="+mn-lt"/>
                <a:ea typeface="+mn-ea"/>
                <a:cs typeface="+mn-cs"/>
              </a:rPr>
              <a:t>回目の食材の投入開始直前までの平均値とする。連続調理能力</a:t>
            </a:r>
            <a:r>
              <a:rPr lang="en-US" altLang="ja-JP" sz="1000" i="1">
                <a:solidFill>
                  <a:schemeClr val="dk1"/>
                </a:solidFill>
                <a:effectLst/>
                <a:latin typeface="Century" panose="02040604050505020304" pitchFamily="18" charset="0"/>
                <a:ea typeface="+mn-ea"/>
                <a:cs typeface="+mn-cs"/>
              </a:rPr>
              <a:t>V</a:t>
            </a:r>
            <a:r>
              <a:rPr lang="en-US" altLang="ja-JP" sz="1000" baseline="-25000">
                <a:solidFill>
                  <a:schemeClr val="dk1"/>
                </a:solidFill>
                <a:effectLst/>
                <a:latin typeface="Century" panose="02040604050505020304" pitchFamily="18" charset="0"/>
                <a:ea typeface="+mn-ea"/>
                <a:cs typeface="+mn-cs"/>
              </a:rPr>
              <a:t>c</a:t>
            </a:r>
            <a:r>
              <a:rPr lang="en-US" altLang="ja-JP" sz="1000" baseline="0">
                <a:solidFill>
                  <a:schemeClr val="dk1"/>
                </a:solidFill>
                <a:effectLst/>
                <a:latin typeface="Century" panose="02040604050505020304" pitchFamily="18" charset="0"/>
                <a:ea typeface="+mn-ea"/>
                <a:cs typeface="+mn-cs"/>
              </a:rPr>
              <a:t> </a:t>
            </a:r>
            <a:r>
              <a:rPr lang="en-US" altLang="ja-JP" sz="1000">
                <a:solidFill>
                  <a:schemeClr val="dk1"/>
                </a:solidFill>
                <a:effectLst/>
                <a:latin typeface="+mn-lt"/>
                <a:ea typeface="+mn-ea"/>
                <a:cs typeface="+mn-cs"/>
              </a:rPr>
              <a:t>[</a:t>
            </a:r>
            <a:r>
              <a:rPr lang="ja-JP" altLang="ja-JP" sz="1000">
                <a:solidFill>
                  <a:schemeClr val="dk1"/>
                </a:solidFill>
                <a:effectLst/>
                <a:latin typeface="+mn-lt"/>
                <a:ea typeface="+mn-ea"/>
                <a:cs typeface="+mn-cs"/>
              </a:rPr>
              <a:t>個</a:t>
            </a:r>
            <a:r>
              <a:rPr lang="en-US" altLang="ja-JP" sz="1000">
                <a:solidFill>
                  <a:schemeClr val="dk1"/>
                </a:solidFill>
                <a:effectLst/>
                <a:latin typeface="+mn-lt"/>
                <a:ea typeface="+mn-ea"/>
                <a:cs typeface="+mn-cs"/>
              </a:rPr>
              <a:t>/</a:t>
            </a:r>
            <a:r>
              <a:rPr lang="en-US" altLang="ja-JP" sz="1000">
                <a:solidFill>
                  <a:schemeClr val="dk1"/>
                </a:solidFill>
                <a:effectLst/>
                <a:latin typeface="Century" panose="02040604050505020304" pitchFamily="18" charset="0"/>
                <a:ea typeface="+mn-ea"/>
                <a:cs typeface="+mn-cs"/>
              </a:rPr>
              <a:t>h</a:t>
            </a:r>
            <a:r>
              <a:rPr lang="en-US" altLang="ja-JP" sz="1000">
                <a:solidFill>
                  <a:schemeClr val="dk1"/>
                </a:solidFill>
                <a:effectLst/>
                <a:latin typeface="+mn-lt"/>
                <a:ea typeface="+mn-ea"/>
                <a:cs typeface="+mn-cs"/>
              </a:rPr>
              <a:t>] </a:t>
            </a:r>
            <a:r>
              <a:rPr lang="ja-JP" altLang="ja-JP" sz="1000">
                <a:solidFill>
                  <a:schemeClr val="dk1"/>
                </a:solidFill>
                <a:effectLst/>
                <a:latin typeface="+mn-lt"/>
                <a:ea typeface="+mn-ea"/>
                <a:cs typeface="+mn-cs"/>
              </a:rPr>
              <a:t>は、</a:t>
            </a:r>
            <a:r>
              <a:rPr lang="ja-JP" altLang="en-US" sz="1000">
                <a:solidFill>
                  <a:schemeClr val="dk1"/>
                </a:solidFill>
                <a:effectLst/>
                <a:latin typeface="+mn-lt"/>
                <a:ea typeface="+mn-ea"/>
                <a:cs typeface="+mn-cs"/>
              </a:rPr>
              <a:t>次</a:t>
            </a:r>
            <a:r>
              <a:rPr lang="ja-JP" altLang="ja-JP" sz="1000">
                <a:solidFill>
                  <a:schemeClr val="dk1"/>
                </a:solidFill>
                <a:effectLst/>
                <a:latin typeface="+mn-lt"/>
                <a:ea typeface="+mn-ea"/>
                <a:cs typeface="+mn-cs"/>
              </a:rPr>
              <a:t>式で計算される。</a:t>
            </a:r>
            <a:endParaRPr kumimoji="1" lang="ja-JP" altLang="en-US" sz="1000" i="0"/>
          </a:p>
        </xdr:txBody>
      </xdr:sp>
      <xdr:pic>
        <xdr:nvPicPr>
          <xdr:cNvPr id="26075" name="Picture 44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6318" y="3079218"/>
            <a:ext cx="673437" cy="378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grpSp>
    <xdr:clientData/>
  </xdr:twoCellAnchor>
  <xdr:twoCellAnchor editAs="oneCell">
    <xdr:from>
      <xdr:col>0</xdr:col>
      <xdr:colOff>638175</xdr:colOff>
      <xdr:row>39</xdr:row>
      <xdr:rowOff>28575</xdr:rowOff>
    </xdr:from>
    <xdr:to>
      <xdr:col>4</xdr:col>
      <xdr:colOff>0</xdr:colOff>
      <xdr:row>50</xdr:row>
      <xdr:rowOff>200025</xdr:rowOff>
    </xdr:to>
    <xdr:pic>
      <xdr:nvPicPr>
        <xdr:cNvPr id="26071"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7953375"/>
          <a:ext cx="2514600" cy="21812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4</xdr:col>
      <xdr:colOff>542925</xdr:colOff>
      <xdr:row>39</xdr:row>
      <xdr:rowOff>38100</xdr:rowOff>
    </xdr:from>
    <xdr:to>
      <xdr:col>8</xdr:col>
      <xdr:colOff>304800</xdr:colOff>
      <xdr:row>50</xdr:row>
      <xdr:rowOff>200025</xdr:rowOff>
    </xdr:to>
    <xdr:pic>
      <xdr:nvPicPr>
        <xdr:cNvPr id="26072"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5700" y="7962900"/>
          <a:ext cx="2447925" cy="2171700"/>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2</xdr:col>
      <xdr:colOff>45720</xdr:colOff>
      <xdr:row>35</xdr:row>
      <xdr:rowOff>226695</xdr:rowOff>
    </xdr:from>
    <xdr:ext cx="1226820" cy="375872"/>
    <mc:AlternateContent xmlns:mc="http://schemas.openxmlformats.org/markup-compatibility/2006" xmlns:a14="http://schemas.microsoft.com/office/drawing/2010/main">
      <mc:Choice Requires="a14">
        <xdr:sp macro="" textlink="">
          <xdr:nvSpPr>
            <xdr:cNvPr id="2" name="テキスト ボックス 1"/>
            <xdr:cNvSpPr txBox="1"/>
          </xdr:nvSpPr>
          <xdr:spPr>
            <a:xfrm>
              <a:off x="1447800" y="7362825"/>
              <a:ext cx="1226820" cy="375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ja-JP" altLang="ja-JP" sz="900" i="1">
                            <a:solidFill>
                              <a:schemeClr val="tx1"/>
                            </a:solidFill>
                            <a:effectLst/>
                            <a:latin typeface="Cambria Math"/>
                            <a:ea typeface="+mn-ea"/>
                            <a:cs typeface="+mn-cs"/>
                          </a:rPr>
                          <m:t>　</m:t>
                        </m:r>
                        <m:r>
                          <a:rPr lang="en-US" altLang="ja-JP" sz="900" i="1">
                            <a:solidFill>
                              <a:schemeClr val="tx1"/>
                            </a:solidFill>
                            <a:effectLst/>
                            <a:latin typeface="Cambria Math"/>
                            <a:ea typeface="+mn-ea"/>
                            <a:cs typeface="+mn-cs"/>
                          </a:rPr>
                          <m:t>𝑄</m:t>
                        </m:r>
                      </m:e>
                      <m:sub>
                        <m:r>
                          <m:rPr>
                            <m:sty m:val="p"/>
                          </m:rPr>
                          <a:rPr lang="en-US" altLang="ja-JP" sz="900">
                            <a:solidFill>
                              <a:schemeClr val="tx1"/>
                            </a:solidFill>
                            <a:effectLst/>
                            <a:latin typeface="Cambria Math"/>
                            <a:ea typeface="+mn-ea"/>
                            <a:cs typeface="+mn-cs"/>
                          </a:rPr>
                          <m:t>c</m:t>
                        </m:r>
                      </m:sub>
                    </m:sSub>
                    <m:r>
                      <a:rPr lang="en-US" altLang="ja-JP" sz="900">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𝑃</m:t>
                        </m:r>
                      </m:e>
                      <m:sub>
                        <m:r>
                          <m:rPr>
                            <m:sty m:val="p"/>
                          </m:rPr>
                          <a:rPr lang="en-US" altLang="ja-JP" sz="900">
                            <a:solidFill>
                              <a:schemeClr val="tx1"/>
                            </a:solidFill>
                            <a:effectLst/>
                            <a:latin typeface="Cambria Math"/>
                            <a:ea typeface="+mn-ea"/>
                            <a:cs typeface="+mn-cs"/>
                          </a:rPr>
                          <m:t>c</m:t>
                        </m:r>
                      </m:sub>
                    </m:sSub>
                    <m:f>
                      <m:fPr>
                        <m:ctrlPr>
                          <a:rPr lang="ja-JP" altLang="ja-JP" sz="900" i="1">
                            <a:solidFill>
                              <a:schemeClr val="tx1"/>
                            </a:solidFill>
                            <a:effectLst/>
                            <a:latin typeface="Cambria Math"/>
                            <a:ea typeface="+mn-ea"/>
                            <a:cs typeface="+mn-cs"/>
                          </a:rPr>
                        </m:ctrlPr>
                      </m:fPr>
                      <m:num>
                        <m:r>
                          <a:rPr lang="en-US" altLang="ja-JP" sz="900" i="1">
                            <a:solidFill>
                              <a:schemeClr val="tx1"/>
                            </a:solidFill>
                            <a:effectLst/>
                            <a:latin typeface="Cambria Math"/>
                            <a:ea typeface="+mn-ea"/>
                            <a:cs typeface="+mn-cs"/>
                          </a:rPr>
                          <m:t>60</m:t>
                        </m:r>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c</m:t>
                            </m:r>
                          </m:sub>
                        </m:sSub>
                      </m:den>
                    </m:f>
                  </m:oMath>
                </m:oMathPara>
              </a14:m>
              <a:endParaRPr kumimoji="1" lang="ja-JP" altLang="en-US" sz="900"/>
            </a:p>
          </xdr:txBody>
        </xdr:sp>
      </mc:Choice>
      <mc:Fallback xmlns="">
        <xdr:sp macro="" textlink="">
          <xdr:nvSpPr>
            <xdr:cNvPr id="2" name="テキスト ボックス 1"/>
            <xdr:cNvSpPr txBox="1"/>
          </xdr:nvSpPr>
          <xdr:spPr>
            <a:xfrm xmlns:a="http://schemas.openxmlformats.org/drawingml/2006/main">
              <a:off x="1447800" y="7362825"/>
              <a:ext cx="1226820" cy="375872"/>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r>
                <a:rPr lang="ja-JP" altLang="ja-JP" sz="900" i="0">
                  <a:solidFill>
                    <a:schemeClr val="tx1"/>
                  </a:solidFill>
                  <a:effectLst/>
                  <a:latin typeface="+mn-lt"/>
                  <a:ea typeface="+mn-ea"/>
                  <a:cs typeface="+mn-cs"/>
                </a:rPr>
                <a:t>〖　</a:t>
              </a:r>
              <a:r>
                <a:rPr lang="en-US" altLang="ja-JP" sz="900" i="0">
                  <a:solidFill>
                    <a:schemeClr val="tx1"/>
                  </a:solidFill>
                  <a:effectLst/>
                  <a:latin typeface="+mn-lt"/>
                  <a:ea typeface="+mn-ea"/>
                  <a:cs typeface="+mn-cs"/>
                </a:rPr>
                <a:t>𝑄</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c=𝑃</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c</a:t>
              </a:r>
              <a:r>
                <a:rPr lang="ja-JP" altLang="ja-JP" sz="900" i="0">
                  <a:solidFill>
                    <a:schemeClr val="tx1"/>
                  </a:solidFill>
                  <a:effectLst/>
                  <a:latin typeface="+mn-lt"/>
                  <a:ea typeface="+mn-ea"/>
                  <a:cs typeface="+mn-cs"/>
                </a:rPr>
                <a:t> </a:t>
              </a:r>
              <a:r>
                <a:rPr lang="en-US" altLang="ja-JP" sz="900" i="0">
                  <a:solidFill>
                    <a:schemeClr val="tx1"/>
                  </a:solidFill>
                  <a:effectLst/>
                  <a:latin typeface="+mn-lt"/>
                  <a:ea typeface="+mn-ea"/>
                  <a:cs typeface="+mn-cs"/>
                </a:rPr>
                <a:t> 60</a:t>
              </a:r>
              <a:r>
                <a:rPr lang="ja-JP" altLang="ja-JP" sz="900" i="0">
                  <a:solidFill>
                    <a:schemeClr val="tx1"/>
                  </a:solidFill>
                  <a:effectLst/>
                  <a:latin typeface="+mn-lt"/>
                  <a:ea typeface="+mn-ea"/>
                  <a:cs typeface="+mn-cs"/>
                </a:rPr>
                <a:t>/</a:t>
              </a:r>
              <a:r>
                <a:rPr lang="en-US" altLang="ja-JP" sz="900" i="0">
                  <a:solidFill>
                    <a:schemeClr val="tx1"/>
                  </a:solidFill>
                  <a:effectLst/>
                  <a:latin typeface="+mn-lt"/>
                  <a:ea typeface="+mn-ea"/>
                  <a:cs typeface="+mn-cs"/>
                </a:rPr>
                <a:t>𝑇</a:t>
              </a:r>
              <a:r>
                <a:rPr lang="ja-JP" altLang="ja-JP" sz="900" i="0">
                  <a:solidFill>
                    <a:schemeClr val="tx1"/>
                  </a:solidFill>
                  <a:effectLst/>
                  <a:latin typeface="+mn-lt"/>
                  <a:ea typeface="+mn-ea"/>
                  <a:cs typeface="+mn-cs"/>
                </a:rPr>
                <a:t>_</a:t>
              </a:r>
              <a:r>
                <a:rPr lang="en-US" altLang="ja-JP" sz="900" i="0">
                  <a:solidFill>
                    <a:schemeClr val="tx1"/>
                  </a:solidFill>
                  <a:effectLst/>
                  <a:latin typeface="+mn-lt"/>
                  <a:ea typeface="+mn-ea"/>
                  <a:cs typeface="+mn-cs"/>
                </a:rPr>
                <a:t>c </a:t>
              </a:r>
              <a:endParaRPr kumimoji="1" lang="ja-JP" altLang="en-US" sz="9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2</xdr:col>
      <xdr:colOff>396039</xdr:colOff>
      <xdr:row>15</xdr:row>
      <xdr:rowOff>11530</xdr:rowOff>
    </xdr:from>
    <xdr:ext cx="1694448" cy="433965"/>
    <mc:AlternateContent xmlns:mc="http://schemas.openxmlformats.org/markup-compatibility/2006" xmlns:a14="http://schemas.microsoft.com/office/drawing/2010/main">
      <mc:Choice Requires="a14">
        <xdr:sp macro="" textlink="">
          <xdr:nvSpPr>
            <xdr:cNvPr id="2" name="テキスト ボックス 1"/>
            <xdr:cNvSpPr txBox="1"/>
          </xdr:nvSpPr>
          <xdr:spPr>
            <a:xfrm>
              <a:off x="1569118" y="3214938"/>
              <a:ext cx="1694448" cy="433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ja-JP" altLang="ja-JP" sz="1000" i="1">
                            <a:solidFill>
                              <a:schemeClr val="tx1"/>
                            </a:solidFill>
                            <a:effectLst/>
                            <a:latin typeface="Cambria Math"/>
                            <a:ea typeface="+mn-ea"/>
                            <a:cs typeface="+mn-cs"/>
                          </a:rPr>
                          <m:t>　</m:t>
                        </m:r>
                        <m:r>
                          <a:rPr lang="en-US" altLang="ja-JP" sz="1000" i="1">
                            <a:solidFill>
                              <a:schemeClr val="tx1"/>
                            </a:solidFill>
                            <a:effectLst/>
                            <a:latin typeface="Cambria Math"/>
                            <a:ea typeface="+mn-ea"/>
                            <a:cs typeface="+mn-cs"/>
                          </a:rPr>
                          <m:t>𝑄</m:t>
                        </m:r>
                      </m:e>
                      <m:sub>
                        <m:r>
                          <m:rPr>
                            <m:sty m:val="p"/>
                          </m:rPr>
                          <a:rPr lang="en-US" altLang="ja-JP" sz="1000">
                            <a:solidFill>
                              <a:schemeClr val="tx1"/>
                            </a:solidFill>
                            <a:effectLst/>
                            <a:latin typeface="Cambria Math"/>
                            <a:ea typeface="+mn-ea"/>
                            <a:cs typeface="+mn-cs"/>
                          </a:rPr>
                          <m:t>s</m:t>
                        </m:r>
                      </m:sub>
                    </m:sSub>
                    <m:r>
                      <a:rPr lang="en-US" altLang="ja-JP" sz="1000">
                        <a:solidFill>
                          <a:schemeClr val="tx1"/>
                        </a:solidFill>
                        <a:effectLst/>
                        <a:latin typeface="Cambria Math"/>
                        <a:ea typeface="+mn-ea"/>
                        <a:cs typeface="+mn-cs"/>
                      </a:rPr>
                      <m:t> = </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𝑃</m:t>
                        </m:r>
                      </m:e>
                      <m:sub>
                        <m:r>
                          <m:rPr>
                            <m:sty m:val="p"/>
                          </m:rPr>
                          <a:rPr lang="en-US" altLang="ja-JP" sz="1000">
                            <a:solidFill>
                              <a:schemeClr val="tx1"/>
                            </a:solidFill>
                            <a:effectLst/>
                            <a:latin typeface="Cambria Math"/>
                            <a:ea typeface="+mn-ea"/>
                            <a:cs typeface="+mn-cs"/>
                          </a:rPr>
                          <m:t>s</m:t>
                        </m:r>
                      </m:sub>
                    </m:sSub>
                    <m:f>
                      <m:fPr>
                        <m:ctrlPr>
                          <a:rPr lang="ja-JP" altLang="ja-JP" sz="1000" i="1">
                            <a:solidFill>
                              <a:schemeClr val="tx1"/>
                            </a:solidFill>
                            <a:effectLst/>
                            <a:latin typeface="Cambria Math"/>
                            <a:ea typeface="+mn-ea"/>
                            <a:cs typeface="+mn-cs"/>
                          </a:rPr>
                        </m:ctrlPr>
                      </m:fPr>
                      <m:num>
                        <m:sSub>
                          <m:sSubPr>
                            <m:ctrlPr>
                              <a:rPr lang="ja-JP" altLang="ja-JP" sz="1000" i="1">
                                <a:solidFill>
                                  <a:schemeClr val="tx1"/>
                                </a:solidFill>
                                <a:effectLst/>
                                <a:latin typeface="Cambria Math"/>
                                <a:ea typeface="+mn-ea"/>
                                <a:cs typeface="+mn-cs"/>
                              </a:rPr>
                            </m:ctrlPr>
                          </m:sSubPr>
                          <m:e>
                            <m:acc>
                              <m:accPr>
                                <m:chr m:val="̂"/>
                                <m:ctrlPr>
                                  <a:rPr lang="ja-JP" altLang="ja-JP" sz="1000" i="1">
                                    <a:solidFill>
                                      <a:schemeClr val="tx1"/>
                                    </a:solidFill>
                                    <a:effectLst/>
                                    <a:latin typeface="Cambria Math"/>
                                    <a:ea typeface="+mn-ea"/>
                                    <a:cs typeface="+mn-cs"/>
                                  </a:rPr>
                                </m:ctrlPr>
                              </m:accPr>
                              <m:e>
                                <m:r>
                                  <a:rPr lang="en-US" altLang="ja-JP" sz="1000" i="1">
                                    <a:solidFill>
                                      <a:schemeClr val="tx1"/>
                                    </a:solidFill>
                                    <a:effectLst/>
                                    <a:latin typeface="Cambria Math"/>
                                    <a:ea typeface="+mn-ea"/>
                                    <a:cs typeface="+mn-cs"/>
                                  </a:rPr>
                                  <m:t>𝜃</m:t>
                                </m:r>
                              </m:e>
                            </m:acc>
                          </m:e>
                          <m:sub>
                            <m:r>
                              <m:rPr>
                                <m:sty m:val="p"/>
                              </m:rPr>
                              <a:rPr lang="en-US" altLang="ja-JP" sz="1000">
                                <a:solidFill>
                                  <a:schemeClr val="tx1"/>
                                </a:solidFill>
                                <a:effectLst/>
                                <a:latin typeface="Cambria Math"/>
                                <a:ea typeface="+mn-ea"/>
                                <a:cs typeface="+mn-cs"/>
                              </a:rPr>
                              <m:t>f</m:t>
                            </m:r>
                          </m:sub>
                        </m:sSub>
                        <m:r>
                          <a:rPr lang="en-US" altLang="ja-JP" sz="1000" i="1">
                            <a:solidFill>
                              <a:schemeClr val="tx1"/>
                            </a:solidFill>
                            <a:effectLst/>
                            <a:latin typeface="Cambria Math"/>
                            <a:ea typeface="+mn-ea"/>
                            <a:cs typeface="+mn-cs"/>
                          </a:rPr>
                          <m:t>−</m:t>
                        </m:r>
                        <m:r>
                          <a:rPr lang="en-US" altLang="ja-JP" sz="1000">
                            <a:solidFill>
                              <a:schemeClr val="tx1"/>
                            </a:solidFill>
                            <a:effectLst/>
                            <a:latin typeface="Cambria Math"/>
                            <a:ea typeface="+mn-ea"/>
                            <a:cs typeface="+mn-cs"/>
                          </a:rPr>
                          <m:t>25</m:t>
                        </m:r>
                      </m:num>
                      <m:den>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f</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s</m:t>
                            </m:r>
                          </m:sub>
                        </m:sSub>
                      </m:den>
                    </m:f>
                  </m:oMath>
                </m:oMathPara>
              </a14:m>
              <a:endParaRPr kumimoji="1" lang="ja-JP" altLang="en-US" sz="1000"/>
            </a:p>
          </xdr:txBody>
        </xdr:sp>
      </mc:Choice>
      <mc:Fallback xmlns="">
        <xdr:sp macro="" textlink="">
          <xdr:nvSpPr>
            <xdr:cNvPr id="2" name="テキスト ボックス 1"/>
            <xdr:cNvSpPr txBox="1"/>
          </xdr:nvSpPr>
          <xdr:spPr>
            <a:xfrm xmlns:a="http://schemas.openxmlformats.org/drawingml/2006/main">
              <a:off x="1569118" y="3214938"/>
              <a:ext cx="1694448" cy="43396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r>
                <a:rPr lang="ja-JP" altLang="ja-JP" sz="1000" i="0">
                  <a:solidFill>
                    <a:schemeClr val="tx1"/>
                  </a:solidFill>
                  <a:effectLst/>
                  <a:latin typeface="+mn-lt"/>
                  <a:ea typeface="+mn-ea"/>
                  <a:cs typeface="+mn-cs"/>
                </a:rPr>
                <a:t>〖　</a:t>
              </a:r>
              <a:r>
                <a:rPr lang="en-US" altLang="ja-JP" sz="1000" i="0">
                  <a:solidFill>
                    <a:schemeClr val="tx1"/>
                  </a:solidFill>
                  <a:effectLst/>
                  <a:latin typeface="+mn-lt"/>
                  <a:ea typeface="+mn-ea"/>
                  <a:cs typeface="+mn-cs"/>
                </a:rPr>
                <a:t>𝑄</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s  = 𝑃</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s</a:t>
              </a:r>
              <a:r>
                <a:rPr lang="ja-JP" altLang="ja-JP" sz="1000" i="0">
                  <a:solidFill>
                    <a:schemeClr val="tx1"/>
                  </a:solidFill>
                  <a:effectLst/>
                  <a:latin typeface="+mn-lt"/>
                  <a:ea typeface="+mn-ea"/>
                  <a:cs typeface="+mn-cs"/>
                </a:rPr>
                <a:t>  (</a:t>
              </a:r>
              <a:r>
                <a:rPr lang="en-US" altLang="ja-JP" sz="1000" i="0">
                  <a:solidFill>
                    <a:schemeClr val="tx1"/>
                  </a:solidFill>
                  <a:effectLst/>
                  <a:latin typeface="+mn-lt"/>
                  <a:ea typeface="+mn-ea"/>
                  <a:cs typeface="+mn-cs"/>
                </a:rPr>
                <a:t>𝜃</a:t>
              </a:r>
              <a:r>
                <a:rPr lang="ja-JP" altLang="ja-JP" sz="1000" i="0">
                  <a:solidFill>
                    <a:schemeClr val="tx1"/>
                  </a:solidFill>
                  <a:effectLst/>
                  <a:latin typeface="+mn-lt"/>
                  <a:ea typeface="+mn-ea"/>
                  <a:cs typeface="+mn-cs"/>
                </a:rPr>
                <a:t> ̂_</a:t>
              </a:r>
              <a:r>
                <a:rPr lang="en-US" altLang="ja-JP" sz="1000" i="0">
                  <a:solidFill>
                    <a:schemeClr val="tx1"/>
                  </a:solidFill>
                  <a:effectLst/>
                  <a:latin typeface="+mn-lt"/>
                  <a:ea typeface="+mn-ea"/>
                  <a:cs typeface="+mn-cs"/>
                </a:rPr>
                <a:t>f−25</a:t>
              </a:r>
              <a:r>
                <a:rPr lang="ja-JP" altLang="ja-JP" sz="1000" i="0">
                  <a:solidFill>
                    <a:schemeClr val="tx1"/>
                  </a:solidFill>
                  <a:effectLst/>
                  <a:latin typeface="+mn-lt"/>
                  <a:ea typeface="+mn-ea"/>
                  <a:cs typeface="+mn-cs"/>
                </a:rPr>
                <a:t>)/(</a:t>
              </a:r>
              <a:r>
                <a:rPr lang="en-US" altLang="ja-JP" sz="1000" i="0">
                  <a:solidFill>
                    <a:schemeClr val="tx1"/>
                  </a:solidFill>
                  <a:effectLst/>
                  <a:latin typeface="+mn-lt"/>
                  <a:ea typeface="+mn-ea"/>
                  <a:cs typeface="+mn-cs"/>
                </a:rPr>
                <a:t>𝜃</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f−𝜃</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s </a:t>
              </a:r>
              <a:r>
                <a:rPr lang="ja-JP" altLang="ja-JP" sz="1000" i="0">
                  <a:solidFill>
                    <a:schemeClr val="tx1"/>
                  </a:solidFill>
                  <a:effectLst/>
                  <a:latin typeface="+mn-lt"/>
                  <a:ea typeface="+mn-ea"/>
                  <a:cs typeface="+mn-cs"/>
                </a:rPr>
                <a:t>)</a:t>
              </a:r>
              <a:endParaRPr kumimoji="1" lang="ja-JP" altLang="en-US" sz="1000"/>
            </a:p>
          </xdr:txBody>
        </xdr:sp>
      </mc:Fallback>
    </mc:AlternateContent>
    <xdr:clientData/>
  </xdr:oneCellAnchor>
  <xdr:oneCellAnchor>
    <xdr:from>
      <xdr:col>5</xdr:col>
      <xdr:colOff>231609</xdr:colOff>
      <xdr:row>8</xdr:row>
      <xdr:rowOff>207171</xdr:rowOff>
    </xdr:from>
    <xdr:ext cx="289885" cy="240506"/>
    <mc:AlternateContent xmlns:mc="http://schemas.openxmlformats.org/markup-compatibility/2006" xmlns:a14="http://schemas.microsoft.com/office/drawing/2010/main">
      <mc:Choice Requires="a14">
        <xdr:sp macro="" textlink="">
          <xdr:nvSpPr>
            <xdr:cNvPr id="8" name="テキスト ボックス 7"/>
            <xdr:cNvSpPr txBox="1"/>
          </xdr:nvSpPr>
          <xdr:spPr>
            <a:xfrm>
              <a:off x="3784434" y="2178846"/>
              <a:ext cx="289885" cy="240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ja-JP" altLang="ja-JP" sz="1200" i="1">
                            <a:solidFill>
                              <a:schemeClr val="tx1"/>
                            </a:solidFill>
                            <a:effectLst/>
                            <a:latin typeface="Cambria Math"/>
                            <a:ea typeface="+mn-ea"/>
                            <a:cs typeface="+mn-cs"/>
                          </a:rPr>
                        </m:ctrlPr>
                      </m:sSubPr>
                      <m:e>
                        <m:acc>
                          <m:accPr>
                            <m:chr m:val="̂"/>
                            <m:ctrlPr>
                              <a:rPr lang="ja-JP" altLang="ja-JP" sz="1200" i="1">
                                <a:solidFill>
                                  <a:schemeClr val="tx1"/>
                                </a:solidFill>
                                <a:effectLst/>
                                <a:latin typeface="Cambria Math"/>
                                <a:ea typeface="+mn-ea"/>
                                <a:cs typeface="+mn-cs"/>
                              </a:rPr>
                            </m:ctrlPr>
                          </m:accPr>
                          <m:e>
                            <m:r>
                              <a:rPr lang="en-US" altLang="ja-JP" sz="1200" i="1">
                                <a:solidFill>
                                  <a:schemeClr val="tx1"/>
                                </a:solidFill>
                                <a:effectLst/>
                                <a:latin typeface="Cambria Math"/>
                                <a:ea typeface="+mn-ea"/>
                                <a:cs typeface="+mn-cs"/>
                              </a:rPr>
                              <m:t>𝜃</m:t>
                            </m:r>
                          </m:e>
                        </m:acc>
                      </m:e>
                      <m:sub>
                        <m:r>
                          <m:rPr>
                            <m:sty m:val="p"/>
                          </m:rPr>
                          <a:rPr lang="en-US" altLang="ja-JP" sz="1200">
                            <a:solidFill>
                              <a:schemeClr val="tx1"/>
                            </a:solidFill>
                            <a:effectLst/>
                            <a:latin typeface="Cambria Math"/>
                            <a:ea typeface="+mn-ea"/>
                            <a:cs typeface="+mn-cs"/>
                          </a:rPr>
                          <m:t>f</m:t>
                        </m:r>
                      </m:sub>
                    </m:sSub>
                  </m:oMath>
                </m:oMathPara>
              </a14:m>
              <a:endParaRPr lang="ja-JP" altLang="en-US" sz="1200" smtClean="0">
                <a:solidFill>
                  <a:schemeClr val="tx1"/>
                </a:solidFill>
                <a:latin typeface="+mn-lt"/>
                <a:ea typeface="+mn-ea"/>
                <a:cs typeface="+mn-cs"/>
              </a:endParaRPr>
            </a:p>
          </xdr:txBody>
        </xdr:sp>
      </mc:Choice>
      <mc:Fallback xmlns="">
        <xdr:sp macro="" textlink="">
          <xdr:nvSpPr>
            <xdr:cNvPr id="8" name="テキスト ボックス 7"/>
            <xdr:cNvSpPr txBox="1"/>
          </xdr:nvSpPr>
          <xdr:spPr>
            <a:xfrm xmlns:a="http://schemas.openxmlformats.org/drawingml/2006/main">
              <a:off x="3784434" y="2178846"/>
              <a:ext cx="289885" cy="240506"/>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noAutofit/>
            </a:bodyPr>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altLang="ja-JP" sz="1200" i="0">
                  <a:solidFill>
                    <a:schemeClr val="tx1"/>
                  </a:solidFill>
                  <a:effectLst/>
                  <a:latin typeface="+mn-lt"/>
                  <a:ea typeface="+mn-ea"/>
                  <a:cs typeface="+mn-cs"/>
                </a:rPr>
                <a:t>𝜃</a:t>
              </a:r>
              <a:r>
                <a:rPr lang="ja-JP" altLang="ja-JP" sz="1200" i="0">
                  <a:solidFill>
                    <a:schemeClr val="tx1"/>
                  </a:solidFill>
                  <a:effectLst/>
                  <a:latin typeface="+mn-lt"/>
                  <a:ea typeface="+mn-ea"/>
                  <a:cs typeface="+mn-cs"/>
                </a:rPr>
                <a:t> ̂_</a:t>
              </a:r>
              <a:r>
                <a:rPr lang="en-US" altLang="ja-JP" sz="1200" i="0">
                  <a:solidFill>
                    <a:schemeClr val="tx1"/>
                  </a:solidFill>
                  <a:effectLst/>
                  <a:latin typeface="+mn-lt"/>
                  <a:ea typeface="+mn-ea"/>
                  <a:cs typeface="+mn-cs"/>
                </a:rPr>
                <a:t>f</a:t>
              </a:r>
              <a:endParaRPr lang="ja-JP" altLang="en-US" sz="1200" smtClean="0">
                <a:solidFill>
                  <a:schemeClr val="tx1"/>
                </a:solidFill>
                <a:latin typeface="+mn-lt"/>
                <a:ea typeface="+mn-ea"/>
                <a:cs typeface="+mn-cs"/>
              </a:endParaRPr>
            </a:p>
          </xdr:txBody>
        </xdr:sp>
      </mc:Fallback>
    </mc:AlternateContent>
    <xdr:clientData/>
  </xdr:oneCellAnchor>
  <xdr:oneCellAnchor>
    <xdr:from>
      <xdr:col>0</xdr:col>
      <xdr:colOff>719766</xdr:colOff>
      <xdr:row>8</xdr:row>
      <xdr:rowOff>197645</xdr:rowOff>
    </xdr:from>
    <xdr:ext cx="247021" cy="254793"/>
    <mc:AlternateContent xmlns:mc="http://schemas.openxmlformats.org/markup-compatibility/2006" xmlns:a14="http://schemas.microsoft.com/office/drawing/2010/main">
      <mc:Choice Requires="a14">
        <xdr:sp macro="" textlink="">
          <xdr:nvSpPr>
            <xdr:cNvPr id="9" name="テキスト ボックス 8"/>
            <xdr:cNvSpPr txBox="1"/>
          </xdr:nvSpPr>
          <xdr:spPr>
            <a:xfrm>
              <a:off x="719766" y="2169320"/>
              <a:ext cx="247021" cy="25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ja-JP" altLang="ja-JP" sz="1300" i="1">
                            <a:solidFill>
                              <a:schemeClr val="tx1"/>
                            </a:solidFill>
                            <a:effectLst/>
                            <a:latin typeface="Cambria Math"/>
                            <a:ea typeface="+mn-ea"/>
                            <a:cs typeface="+mn-cs"/>
                          </a:rPr>
                        </m:ctrlPr>
                      </m:sSubPr>
                      <m:e>
                        <m:acc>
                          <m:accPr>
                            <m:chr m:val="̂"/>
                            <m:ctrlPr>
                              <a:rPr lang="ja-JP" altLang="ja-JP" sz="1300" i="1">
                                <a:solidFill>
                                  <a:schemeClr val="tx1"/>
                                </a:solidFill>
                                <a:effectLst/>
                                <a:latin typeface="Cambria Math"/>
                                <a:ea typeface="+mn-ea"/>
                                <a:cs typeface="+mn-cs"/>
                              </a:rPr>
                            </m:ctrlPr>
                          </m:accPr>
                          <m:e>
                            <m:r>
                              <a:rPr lang="en-US" altLang="ja-JP" sz="1300" i="1">
                                <a:solidFill>
                                  <a:schemeClr val="tx1"/>
                                </a:solidFill>
                                <a:effectLst/>
                                <a:latin typeface="Cambria Math"/>
                                <a:ea typeface="+mn-ea"/>
                                <a:cs typeface="+mn-cs"/>
                              </a:rPr>
                              <m:t>𝜃</m:t>
                            </m:r>
                          </m:e>
                        </m:acc>
                      </m:e>
                      <m:sub>
                        <m:r>
                          <m:rPr>
                            <m:sty m:val="p"/>
                          </m:rPr>
                          <a:rPr lang="en-US" altLang="ja-JP" sz="1300">
                            <a:solidFill>
                              <a:schemeClr val="tx1"/>
                            </a:solidFill>
                            <a:effectLst/>
                            <a:latin typeface="Cambria Math"/>
                            <a:ea typeface="+mn-ea"/>
                            <a:cs typeface="+mn-cs"/>
                          </a:rPr>
                          <m:t>f</m:t>
                        </m:r>
                      </m:sub>
                    </m:sSub>
                  </m:oMath>
                </m:oMathPara>
              </a14:m>
              <a:endParaRPr lang="ja-JP" altLang="en-US" sz="1300" smtClean="0">
                <a:solidFill>
                  <a:schemeClr val="tx1"/>
                </a:solidFill>
                <a:latin typeface="+mn-lt"/>
                <a:ea typeface="+mn-ea"/>
                <a:cs typeface="+mn-cs"/>
              </a:endParaRPr>
            </a:p>
          </xdr:txBody>
        </xdr:sp>
      </mc:Choice>
      <mc:Fallback xmlns="">
        <xdr:sp macro="" textlink="">
          <xdr:nvSpPr>
            <xdr:cNvPr id="9" name="テキスト ボックス 8"/>
            <xdr:cNvSpPr txBox="1"/>
          </xdr:nvSpPr>
          <xdr:spPr>
            <a:xfrm>
              <a:off x="719766" y="2169320"/>
              <a:ext cx="247021" cy="25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300" i="0">
                  <a:solidFill>
                    <a:schemeClr val="tx1"/>
                  </a:solidFill>
                  <a:effectLst/>
                  <a:latin typeface="Cambria Math"/>
                  <a:ea typeface="+mn-ea"/>
                  <a:cs typeface="+mn-cs"/>
                </a:rPr>
                <a:t>𝜃</a:t>
              </a:r>
              <a:r>
                <a:rPr lang="ja-JP" altLang="ja-JP" sz="1300" i="0">
                  <a:solidFill>
                    <a:schemeClr val="tx1"/>
                  </a:solidFill>
                  <a:effectLst/>
                  <a:latin typeface="Cambria Math"/>
                  <a:ea typeface="+mn-ea"/>
                  <a:cs typeface="+mn-cs"/>
                </a:rPr>
                <a:t> ̂_</a:t>
              </a:r>
              <a:r>
                <a:rPr lang="en-US" altLang="ja-JP" sz="1300" i="0">
                  <a:solidFill>
                    <a:schemeClr val="tx1"/>
                  </a:solidFill>
                  <a:effectLst/>
                  <a:latin typeface="Cambria Math"/>
                  <a:ea typeface="+mn-ea"/>
                  <a:cs typeface="+mn-cs"/>
                </a:rPr>
                <a:t>f</a:t>
              </a:r>
              <a:endParaRPr lang="ja-JP" altLang="en-US" sz="1300" smtClean="0">
                <a:solidFill>
                  <a:schemeClr val="tx1"/>
                </a:solidFill>
                <a:latin typeface="+mn-lt"/>
                <a:ea typeface="+mn-ea"/>
                <a:cs typeface="+mn-cs"/>
              </a:endParaRPr>
            </a:p>
          </xdr:txBody>
        </xdr:sp>
      </mc:Fallback>
    </mc:AlternateContent>
    <xdr:clientData/>
  </xdr:oneCellAnchor>
  <xdr:oneCellAnchor>
    <xdr:from>
      <xdr:col>1</xdr:col>
      <xdr:colOff>147637</xdr:colOff>
      <xdr:row>41</xdr:row>
      <xdr:rowOff>96440</xdr:rowOff>
    </xdr:from>
    <xdr:ext cx="1943100" cy="264560"/>
    <mc:AlternateContent xmlns:mc="http://schemas.openxmlformats.org/markup-compatibility/2006" xmlns:a14="http://schemas.microsoft.com/office/drawing/2010/main">
      <mc:Choice Requires="a14">
        <xdr:sp macro="" textlink="">
          <xdr:nvSpPr>
            <xdr:cNvPr id="3" name="テキスト ボックス 2"/>
            <xdr:cNvSpPr txBox="1"/>
          </xdr:nvSpPr>
          <xdr:spPr>
            <a:xfrm>
              <a:off x="928687" y="8684180"/>
              <a:ext cx="1943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i="0">
                            <a:solidFill>
                              <a:schemeClr val="tx1"/>
                            </a:solidFill>
                            <a:effectLst/>
                            <a:latin typeface="Cambria Math"/>
                            <a:ea typeface="+mn-ea"/>
                            <a:cs typeface="+mn-cs"/>
                          </a:rPr>
                          <m:t>c</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i="0">
                            <a:solidFill>
                              <a:schemeClr val="tx1"/>
                            </a:solidFill>
                            <a:effectLst/>
                            <a:latin typeface="Cambria Math"/>
                            <a:ea typeface="+mn-ea"/>
                            <a:cs typeface="+mn-cs"/>
                          </a:rPr>
                          <m:t>i</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i</m:t>
                        </m:r>
                      </m:sub>
                    </m:sSub>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3" name="テキスト ボックス 2"/>
            <xdr:cNvSpPr txBox="1"/>
          </xdr:nvSpPr>
          <xdr:spPr>
            <a:xfrm xmlns:a="http://schemas.openxmlformats.org/drawingml/2006/main">
              <a:off x="928687" y="8649890"/>
              <a:ext cx="1943100" cy="275973"/>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dH=𝑛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endParaRPr kumimoji="1" lang="ja-JP" altLang="en-US" sz="1100"/>
            </a:p>
          </xdr:txBody>
        </xdr:sp>
      </mc:Fallback>
    </mc:AlternateContent>
    <xdr:clientData/>
  </xdr:oneCellAnchor>
  <xdr:oneCellAnchor>
    <xdr:from>
      <xdr:col>0</xdr:col>
      <xdr:colOff>342899</xdr:colOff>
      <xdr:row>44</xdr:row>
      <xdr:rowOff>153590</xdr:rowOff>
    </xdr:from>
    <xdr:ext cx="3857625" cy="412805"/>
    <mc:AlternateContent xmlns:mc="http://schemas.openxmlformats.org/markup-compatibility/2006" xmlns:a14="http://schemas.microsoft.com/office/drawing/2010/main">
      <mc:Choice Requires="a14">
        <xdr:sp macro="" textlink="">
          <xdr:nvSpPr>
            <xdr:cNvPr id="4" name="テキスト ボックス 3"/>
            <xdr:cNvSpPr txBox="1"/>
          </xdr:nvSpPr>
          <xdr:spPr>
            <a:xfrm>
              <a:off x="342899" y="9469040"/>
              <a:ext cx="3857625"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dV</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m:rPr>
                            <m:sty m:val="p"/>
                          </m:rPr>
                          <a:rPr lang="en-US" altLang="ja-JP" sz="1100">
                            <a:solidFill>
                              <a:schemeClr val="tx1"/>
                            </a:solidFill>
                            <a:effectLst/>
                            <a:latin typeface="Cambria Math"/>
                            <a:ea typeface="+mn-ea"/>
                            <a:cs typeface="+mn-cs"/>
                          </a:rPr>
                          <m:t>d</m:t>
                        </m:r>
                      </m:sub>
                    </m:sSub>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c</m:t>
                            </m:r>
                          </m:sub>
                        </m:sSub>
                      </m:num>
                      <m:den>
                        <m:r>
                          <a:rPr lang="en-US" altLang="ja-JP" sz="1100">
                            <a:solidFill>
                              <a:schemeClr val="tx1"/>
                            </a:solidFill>
                            <a:effectLst/>
                            <a:latin typeface="Cambria Math"/>
                            <a:ea typeface="+mn-ea"/>
                            <a:cs typeface="+mn-cs"/>
                          </a:rPr>
                          <m:t>60</m:t>
                        </m:r>
                      </m:den>
                    </m:f>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i="0">
                                <a:solidFill>
                                  <a:schemeClr val="tx1"/>
                                </a:solidFill>
                                <a:effectLst/>
                                <a:latin typeface="Cambria Math"/>
                                <a:ea typeface="+mn-ea"/>
                                <a:cs typeface="+mn-cs"/>
                              </a:rPr>
                              <m:t>d</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m:rPr>
                                <m:sty m:val="p"/>
                              </m:rPr>
                              <a:rPr lang="en-US" altLang="ja-JP" sz="1100">
                                <a:solidFill>
                                  <a:schemeClr val="tx1"/>
                                </a:solidFill>
                                <a:effectLst/>
                                <a:latin typeface="Cambria Math"/>
                                <a:ea typeface="+mn-ea"/>
                                <a:cs typeface="+mn-cs"/>
                              </a:rPr>
                              <m:t>d</m:t>
                            </m:r>
                          </m:sub>
                        </m:sSub>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c</m:t>
                                </m:r>
                              </m:sub>
                            </m:sSub>
                          </m:num>
                          <m:den>
                            <m:r>
                              <a:rPr lang="en-US" altLang="ja-JP" sz="1100">
                                <a:solidFill>
                                  <a:schemeClr val="tx1"/>
                                </a:solidFill>
                                <a:effectLst/>
                                <a:latin typeface="Cambria Math"/>
                                <a:ea typeface="+mn-ea"/>
                                <a:cs typeface="+mn-cs"/>
                              </a:rPr>
                              <m:t>60</m:t>
                            </m:r>
                          </m:den>
                        </m:f>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i</m:t>
                        </m:r>
                      </m:sub>
                    </m:sSub>
                  </m:oMath>
                </m:oMathPara>
              </a14:m>
              <a:endParaRPr kumimoji="1" lang="ja-JP" altLang="en-US" sz="1100"/>
            </a:p>
          </xdr:txBody>
        </xdr:sp>
      </mc:Choice>
      <mc:Fallback xmlns="">
        <xdr:sp macro="" textlink="">
          <xdr:nvSpPr>
            <xdr:cNvPr id="4" name="テキスト ボックス 3"/>
            <xdr:cNvSpPr txBox="1"/>
          </xdr:nvSpPr>
          <xdr:spPr>
            <a:xfrm xmlns:a="http://schemas.openxmlformats.org/drawingml/2006/main">
              <a:off x="342899" y="9469040"/>
              <a:ext cx="3857625" cy="41280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spAutoFit/>
            </a:bodyPr>
            <a:lstStyle xmlns:a="http://schemas.openxmlformats.org/drawingml/2006/main"/>
            <a:p xmlns:a="http://schemas.openxmlformats.org/drawingml/2006/main">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dV=𝑛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60</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60)</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endParaRPr kumimoji="1" lang="ja-JP" altLang="en-US" sz="1100"/>
            </a:p>
          </xdr:txBody>
        </xdr:sp>
      </mc:Fallback>
    </mc:AlternateContent>
    <xdr:clientData/>
  </xdr:oneCellAnchor>
  <xdr:oneCellAnchor>
    <xdr:from>
      <xdr:col>4</xdr:col>
      <xdr:colOff>129540</xdr:colOff>
      <xdr:row>25</xdr:row>
      <xdr:rowOff>226695</xdr:rowOff>
    </xdr:from>
    <xdr:ext cx="914400" cy="438005"/>
    <mc:AlternateContent xmlns:mc="http://schemas.openxmlformats.org/markup-compatibility/2006" xmlns:a14="http://schemas.microsoft.com/office/drawing/2010/main">
      <mc:Choice Requires="a14">
        <xdr:sp macro="" textlink="">
          <xdr:nvSpPr>
            <xdr:cNvPr id="5" name="テキスト ボックス 4"/>
            <xdr:cNvSpPr txBox="1"/>
          </xdr:nvSpPr>
          <xdr:spPr>
            <a:xfrm>
              <a:off x="2857500" y="5606415"/>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i="1">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oMath>
                </m:oMathPara>
              </a14:m>
              <a:endParaRPr kumimoji="1" lang="ja-JP" altLang="en-US" sz="1100"/>
            </a:p>
          </xdr:txBody>
        </xdr:sp>
      </mc:Choice>
      <mc:Fallback xmlns="">
        <xdr:sp macro="" textlink="">
          <xdr:nvSpPr>
            <xdr:cNvPr id="5" name="テキスト ボックス 4"/>
            <xdr:cNvSpPr txBox="1"/>
          </xdr:nvSpPr>
          <xdr:spPr>
            <a:xfrm xmlns:a="http://schemas.openxmlformats.org/drawingml/2006/main">
              <a:off x="2857500" y="5606415"/>
              <a:ext cx="914400" cy="43800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rtlCol="0" anchor="t">
              <a:spAutoFit/>
            </a:bodyPr>
            <a:lstStyle xmlns:a="http://schemas.openxmlformats.org/drawingml/2006/main"/>
            <a:p xmlns:a="http://schemas.openxmlformats.org/drawingml/2006/main">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endParaRPr kumimoji="1" lang="ja-JP" alt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xdr:from>
      <xdr:col>5</xdr:col>
      <xdr:colOff>533400</xdr:colOff>
      <xdr:row>26</xdr:row>
      <xdr:rowOff>200025</xdr:rowOff>
    </xdr:from>
    <xdr:to>
      <xdr:col>8</xdr:col>
      <xdr:colOff>495300</xdr:colOff>
      <xdr:row>32</xdr:row>
      <xdr:rowOff>9525</xdr:rowOff>
    </xdr:to>
    <xdr:grpSp>
      <xdr:nvGrpSpPr>
        <xdr:cNvPr id="28854" name="グループ化 17"/>
        <xdr:cNvGrpSpPr>
          <a:grpSpLocks/>
        </xdr:cNvGrpSpPr>
      </xdr:nvGrpSpPr>
      <xdr:grpSpPr bwMode="auto">
        <a:xfrm>
          <a:off x="3600450" y="5886450"/>
          <a:ext cx="2228850" cy="1266825"/>
          <a:chOff x="3430904" y="5945505"/>
          <a:chExt cx="1828800" cy="1224915"/>
        </a:xfrm>
      </xdr:grpSpPr>
      <xdr:sp macro="" textlink="">
        <xdr:nvSpPr>
          <xdr:cNvPr id="3" name="正方形/長方形 2"/>
          <xdr:cNvSpPr/>
        </xdr:nvSpPr>
        <xdr:spPr>
          <a:xfrm>
            <a:off x="3430904" y="5945505"/>
            <a:ext cx="1828800" cy="122491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grpSp>
        <xdr:nvGrpSpPr>
          <xdr:cNvPr id="28857" name="Group 157"/>
          <xdr:cNvGrpSpPr>
            <a:grpSpLocks/>
          </xdr:cNvGrpSpPr>
        </xdr:nvGrpSpPr>
        <xdr:grpSpPr bwMode="auto">
          <a:xfrm>
            <a:off x="3863340" y="6111240"/>
            <a:ext cx="868680" cy="876300"/>
            <a:chOff x="5150" y="7215"/>
            <a:chExt cx="1525" cy="1395"/>
          </a:xfrm>
        </xdr:grpSpPr>
        <xdr:sp macro="" textlink="">
          <xdr:nvSpPr>
            <xdr:cNvPr id="28858" name="Oval 158"/>
            <xdr:cNvSpPr>
              <a:spLocks noChangeArrowheads="1"/>
            </xdr:cNvSpPr>
          </xdr:nvSpPr>
          <xdr:spPr bwMode="auto">
            <a:xfrm>
              <a:off x="5535" y="754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59" name="Oval 159"/>
            <xdr:cNvSpPr>
              <a:spLocks noChangeArrowheads="1"/>
            </xdr:cNvSpPr>
          </xdr:nvSpPr>
          <xdr:spPr bwMode="auto">
            <a:xfrm>
              <a:off x="5925" y="754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0" name="Oval 160"/>
            <xdr:cNvSpPr>
              <a:spLocks noChangeArrowheads="1"/>
            </xdr:cNvSpPr>
          </xdr:nvSpPr>
          <xdr:spPr bwMode="auto">
            <a:xfrm>
              <a:off x="5525" y="7928"/>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1" name="Oval 161"/>
            <xdr:cNvSpPr>
              <a:spLocks noChangeArrowheads="1"/>
            </xdr:cNvSpPr>
          </xdr:nvSpPr>
          <xdr:spPr bwMode="auto">
            <a:xfrm>
              <a:off x="5915" y="7928"/>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2" name="Oval 162"/>
            <xdr:cNvSpPr>
              <a:spLocks noChangeArrowheads="1"/>
            </xdr:cNvSpPr>
          </xdr:nvSpPr>
          <xdr:spPr bwMode="auto">
            <a:xfrm>
              <a:off x="6300" y="754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3" name="Oval 163"/>
            <xdr:cNvSpPr>
              <a:spLocks noChangeArrowheads="1"/>
            </xdr:cNvSpPr>
          </xdr:nvSpPr>
          <xdr:spPr bwMode="auto">
            <a:xfrm>
              <a:off x="6105" y="823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4" name="Oval 164"/>
            <xdr:cNvSpPr>
              <a:spLocks noChangeArrowheads="1"/>
            </xdr:cNvSpPr>
          </xdr:nvSpPr>
          <xdr:spPr bwMode="auto">
            <a:xfrm>
              <a:off x="5715" y="8250"/>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5" name="Oval 165"/>
            <xdr:cNvSpPr>
              <a:spLocks noChangeArrowheads="1"/>
            </xdr:cNvSpPr>
          </xdr:nvSpPr>
          <xdr:spPr bwMode="auto">
            <a:xfrm>
              <a:off x="5355" y="721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6" name="Oval 166"/>
            <xdr:cNvSpPr>
              <a:spLocks noChangeArrowheads="1"/>
            </xdr:cNvSpPr>
          </xdr:nvSpPr>
          <xdr:spPr bwMode="auto">
            <a:xfrm>
              <a:off x="6105" y="721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7" name="Oval 167"/>
            <xdr:cNvSpPr>
              <a:spLocks noChangeArrowheads="1"/>
            </xdr:cNvSpPr>
          </xdr:nvSpPr>
          <xdr:spPr bwMode="auto">
            <a:xfrm>
              <a:off x="5730" y="721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8" name="Oval 168"/>
            <xdr:cNvSpPr>
              <a:spLocks noChangeArrowheads="1"/>
            </xdr:cNvSpPr>
          </xdr:nvSpPr>
          <xdr:spPr bwMode="auto">
            <a:xfrm>
              <a:off x="6300" y="7920"/>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69" name="Oval 169"/>
            <xdr:cNvSpPr>
              <a:spLocks noChangeArrowheads="1"/>
            </xdr:cNvSpPr>
          </xdr:nvSpPr>
          <xdr:spPr bwMode="auto">
            <a:xfrm>
              <a:off x="5160" y="7545"/>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70" name="Oval 170"/>
            <xdr:cNvSpPr>
              <a:spLocks noChangeArrowheads="1"/>
            </xdr:cNvSpPr>
          </xdr:nvSpPr>
          <xdr:spPr bwMode="auto">
            <a:xfrm>
              <a:off x="5150" y="7928"/>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71" name="Oval 171"/>
            <xdr:cNvSpPr>
              <a:spLocks noChangeArrowheads="1"/>
            </xdr:cNvSpPr>
          </xdr:nvSpPr>
          <xdr:spPr bwMode="auto">
            <a:xfrm>
              <a:off x="5325" y="8250"/>
              <a:ext cx="375" cy="36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editAs="oneCell">
    <xdr:from>
      <xdr:col>2</xdr:col>
      <xdr:colOff>428625</xdr:colOff>
      <xdr:row>33</xdr:row>
      <xdr:rowOff>57150</xdr:rowOff>
    </xdr:from>
    <xdr:to>
      <xdr:col>8</xdr:col>
      <xdr:colOff>0</xdr:colOff>
      <xdr:row>50</xdr:row>
      <xdr:rowOff>114300</xdr:rowOff>
    </xdr:to>
    <xdr:pic>
      <xdr:nvPicPr>
        <xdr:cNvPr id="28855"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7362825"/>
          <a:ext cx="3724275" cy="272415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44</xdr:row>
      <xdr:rowOff>0</xdr:rowOff>
    </xdr:from>
    <xdr:to>
      <xdr:col>4</xdr:col>
      <xdr:colOff>85725</xdr:colOff>
      <xdr:row>56</xdr:row>
      <xdr:rowOff>171450</xdr:rowOff>
    </xdr:to>
    <xdr:pic>
      <xdr:nvPicPr>
        <xdr:cNvPr id="13285"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943850"/>
          <a:ext cx="2133600" cy="21145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4</xdr:col>
      <xdr:colOff>200025</xdr:colOff>
      <xdr:row>44</xdr:row>
      <xdr:rowOff>0</xdr:rowOff>
    </xdr:from>
    <xdr:to>
      <xdr:col>8</xdr:col>
      <xdr:colOff>180975</xdr:colOff>
      <xdr:row>56</xdr:row>
      <xdr:rowOff>161925</xdr:rowOff>
    </xdr:to>
    <xdr:pic>
      <xdr:nvPicPr>
        <xdr:cNvPr id="13286"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0" y="7943850"/>
          <a:ext cx="2133600" cy="21050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8</xdr:col>
      <xdr:colOff>257175</xdr:colOff>
      <xdr:row>44</xdr:row>
      <xdr:rowOff>0</xdr:rowOff>
    </xdr:from>
    <xdr:to>
      <xdr:col>13</xdr:col>
      <xdr:colOff>28575</xdr:colOff>
      <xdr:row>56</xdr:row>
      <xdr:rowOff>161925</xdr:rowOff>
    </xdr:to>
    <xdr:pic>
      <xdr:nvPicPr>
        <xdr:cNvPr id="13287"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2950" y="7943850"/>
          <a:ext cx="2152650" cy="210502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zoomScaleNormal="100" zoomScaleSheetLayoutView="100" workbookViewId="0">
      <selection activeCell="A3" sqref="A3:A4"/>
    </sheetView>
  </sheetViews>
  <sheetFormatPr defaultRowHeight="13.5"/>
  <cols>
    <col min="1" max="1" width="13.625" style="12" customWidth="1"/>
    <col min="2" max="2" width="10.625" style="12" customWidth="1"/>
    <col min="3" max="3" width="9.25" style="12" customWidth="1"/>
    <col min="4" max="4" width="6.25" style="12" customWidth="1"/>
    <col min="5" max="6" width="7.625" style="12" customWidth="1"/>
    <col min="7" max="7" width="10.875" style="12" customWidth="1"/>
    <col min="8" max="9" width="7.625" style="12" customWidth="1"/>
    <col min="10" max="10" width="7.25" style="12" customWidth="1"/>
    <col min="11" max="11" width="5.625" style="12" customWidth="1"/>
    <col min="12" max="16384" width="9" style="12"/>
  </cols>
  <sheetData>
    <row r="1" spans="1:12" ht="14.25" thickBot="1">
      <c r="A1" s="4"/>
      <c r="B1" s="4"/>
      <c r="C1" s="4"/>
      <c r="D1" s="4"/>
      <c r="E1" s="4"/>
      <c r="F1" s="674"/>
      <c r="G1" s="675"/>
      <c r="H1" s="674"/>
      <c r="I1" s="676"/>
      <c r="J1" s="676"/>
    </row>
    <row r="2" spans="1:12" ht="22.5" customHeight="1" thickTop="1" thickBot="1">
      <c r="A2" s="474" t="s">
        <v>241</v>
      </c>
      <c r="B2" s="475"/>
      <c r="C2" s="475"/>
      <c r="D2" s="475"/>
      <c r="E2" s="475"/>
      <c r="F2" s="475"/>
      <c r="G2" s="475"/>
      <c r="H2" s="475"/>
      <c r="I2" s="475"/>
      <c r="J2" s="476"/>
    </row>
    <row r="3" spans="1:12" ht="21" customHeight="1" thickTop="1">
      <c r="A3" s="498" t="s">
        <v>38</v>
      </c>
      <c r="B3" s="483" t="s">
        <v>185</v>
      </c>
      <c r="C3" s="484"/>
      <c r="D3" s="484"/>
      <c r="E3" s="484"/>
      <c r="F3" s="484"/>
      <c r="G3" s="485"/>
      <c r="H3" s="337" t="s">
        <v>194</v>
      </c>
      <c r="I3" s="500"/>
      <c r="J3" s="501"/>
    </row>
    <row r="4" spans="1:12" ht="20.25" customHeight="1">
      <c r="A4" s="499"/>
      <c r="B4" s="486"/>
      <c r="C4" s="487"/>
      <c r="D4" s="487"/>
      <c r="E4" s="487"/>
      <c r="F4" s="487"/>
      <c r="G4" s="488"/>
      <c r="H4" s="104" t="s">
        <v>42</v>
      </c>
      <c r="I4" s="502"/>
      <c r="J4" s="503"/>
    </row>
    <row r="5" spans="1:12" ht="29.25" customHeight="1">
      <c r="A5" s="105" t="s">
        <v>39</v>
      </c>
      <c r="B5" s="504"/>
      <c r="C5" s="504"/>
      <c r="D5" s="505"/>
      <c r="E5" s="506"/>
      <c r="F5" s="517" t="s">
        <v>1</v>
      </c>
      <c r="G5" s="436"/>
      <c r="H5" s="437"/>
      <c r="I5" s="437"/>
      <c r="J5" s="438"/>
      <c r="L5" s="106"/>
    </row>
    <row r="6" spans="1:12" ht="29.25" customHeight="1" thickBot="1">
      <c r="A6" s="107" t="s">
        <v>0</v>
      </c>
      <c r="B6" s="507"/>
      <c r="C6" s="508"/>
      <c r="D6" s="508"/>
      <c r="E6" s="509"/>
      <c r="F6" s="518"/>
      <c r="G6" s="439"/>
      <c r="H6" s="440"/>
      <c r="I6" s="440"/>
      <c r="J6" s="441"/>
      <c r="L6" s="106"/>
    </row>
    <row r="7" spans="1:12" s="4" customFormat="1" ht="20.25" customHeight="1">
      <c r="A7" s="319" t="s">
        <v>3</v>
      </c>
      <c r="B7" s="510"/>
      <c r="C7" s="511"/>
      <c r="D7" s="511"/>
      <c r="E7" s="512"/>
      <c r="F7" s="450" t="s">
        <v>9</v>
      </c>
      <c r="G7" s="477"/>
      <c r="H7" s="478"/>
      <c r="I7" s="478"/>
      <c r="J7" s="479"/>
    </row>
    <row r="8" spans="1:12" s="4" customFormat="1" ht="19.5" customHeight="1">
      <c r="A8" s="320" t="s">
        <v>43</v>
      </c>
      <c r="B8" s="1"/>
      <c r="C8" s="117" t="s">
        <v>46</v>
      </c>
      <c r="D8" s="442"/>
      <c r="E8" s="443"/>
      <c r="F8" s="451"/>
      <c r="G8" s="480"/>
      <c r="H8" s="481"/>
      <c r="I8" s="481"/>
      <c r="J8" s="482"/>
    </row>
    <row r="9" spans="1:12" s="4" customFormat="1" ht="24" customHeight="1">
      <c r="A9" s="321" t="s">
        <v>47</v>
      </c>
      <c r="B9" s="491"/>
      <c r="C9" s="492"/>
      <c r="D9" s="493"/>
      <c r="E9" s="493"/>
      <c r="F9" s="493"/>
      <c r="G9" s="493"/>
      <c r="H9" s="493"/>
      <c r="I9" s="493"/>
      <c r="J9" s="494"/>
    </row>
    <row r="10" spans="1:12" ht="20.25" customHeight="1">
      <c r="A10" s="513" t="s">
        <v>8</v>
      </c>
      <c r="B10" s="342" t="s">
        <v>153</v>
      </c>
      <c r="C10" s="2"/>
      <c r="D10" s="108" t="s">
        <v>41</v>
      </c>
      <c r="E10" s="3"/>
      <c r="F10" s="108" t="s">
        <v>4</v>
      </c>
      <c r="G10" s="3"/>
      <c r="H10" s="108" t="s">
        <v>5</v>
      </c>
      <c r="I10" s="343" t="s">
        <v>45</v>
      </c>
      <c r="J10" s="246"/>
    </row>
    <row r="11" spans="1:12" ht="21" customHeight="1">
      <c r="A11" s="498"/>
      <c r="B11" s="343" t="s">
        <v>6</v>
      </c>
      <c r="C11" s="495"/>
      <c r="D11" s="496"/>
      <c r="E11" s="497"/>
      <c r="F11" s="515" t="s">
        <v>189</v>
      </c>
      <c r="G11" s="516"/>
      <c r="H11" s="489"/>
      <c r="I11" s="490"/>
      <c r="J11" s="275" t="s">
        <v>180</v>
      </c>
    </row>
    <row r="12" spans="1:12" ht="21" customHeight="1" thickBot="1">
      <c r="A12" s="514"/>
      <c r="B12" s="452" t="s">
        <v>183</v>
      </c>
      <c r="C12" s="453"/>
      <c r="D12" s="454"/>
      <c r="E12" s="448" t="s">
        <v>260</v>
      </c>
      <c r="F12" s="449"/>
      <c r="G12" s="452"/>
      <c r="H12" s="453"/>
      <c r="I12" s="453"/>
      <c r="J12" s="463"/>
    </row>
    <row r="13" spans="1:12" ht="7.5" customHeight="1" thickBot="1">
      <c r="A13" s="109"/>
      <c r="B13" s="110"/>
      <c r="C13" s="111"/>
      <c r="D13" s="112"/>
      <c r="E13" s="112"/>
      <c r="F13" s="112"/>
      <c r="G13" s="112"/>
      <c r="H13" s="112"/>
      <c r="I13" s="112"/>
      <c r="J13" s="112"/>
    </row>
    <row r="14" spans="1:12" ht="15" customHeight="1">
      <c r="A14" s="407" t="s">
        <v>242</v>
      </c>
      <c r="B14" s="402" t="s">
        <v>192</v>
      </c>
      <c r="C14" s="359" t="s">
        <v>186</v>
      </c>
      <c r="D14" s="359"/>
      <c r="E14" s="359"/>
      <c r="F14" s="519" t="s">
        <v>181</v>
      </c>
      <c r="G14" s="457" t="str">
        <f>IF(OR(E12="選択してください",E12="なし"),IF('1.定格消費電力'!G27&lt;&gt;"",IF(AND('1.定格消費電力'!G29&lt;=10,'1.定格消費電力'!G29&gt;=-10),'1.定格消費電力'!G27,""),""),IF('1.定格消費電力'!G44&lt;&gt;"",IF(AND('1.定格消費電力'!G46&lt;=10,'1.定格消費電力'!G46&gt;=-10),'1.定格消費電力'!G44,"")))</f>
        <v/>
      </c>
      <c r="H14" s="388" t="s">
        <v>104</v>
      </c>
      <c r="I14" s="391" t="s">
        <v>182</v>
      </c>
      <c r="J14" s="392"/>
    </row>
    <row r="15" spans="1:12" ht="15" customHeight="1">
      <c r="A15" s="407"/>
      <c r="B15" s="358"/>
      <c r="C15" s="409"/>
      <c r="D15" s="409"/>
      <c r="E15" s="409"/>
      <c r="F15" s="520"/>
      <c r="G15" s="458"/>
      <c r="H15" s="389"/>
      <c r="I15" s="298">
        <v>10</v>
      </c>
      <c r="J15" s="299">
        <v>-10</v>
      </c>
    </row>
    <row r="16" spans="1:12" ht="15" customHeight="1">
      <c r="A16" s="407"/>
      <c r="B16" s="358"/>
      <c r="C16" s="416" t="str">
        <f>IF(OR($E$12="オーブン機能型",$E$12="グリル機能型",$E$12="複合型"),"電熱装置の定格消費電力","")</f>
        <v/>
      </c>
      <c r="D16" s="417"/>
      <c r="E16" s="417"/>
      <c r="F16" s="418"/>
      <c r="G16" s="532" t="str">
        <f>IF(AND('1.定格消費電力'!G54&lt;&gt;"",'1.定格消費電力'!G54&lt;='1.定格消費電力'!D56,'1.定格消費電力'!G54&gt;='1.定格消費電力'!E56,'1.定格消費電力'!G50&lt;&gt;""),IF(OR($E$12="オーブン機能型",$E$12="グリル機能型",$E$12="複合型"),+'1.定格消費電力'!G52,""),"")</f>
        <v/>
      </c>
      <c r="H16" s="389" t="str">
        <f>IF(OR($E$12="オーブン機能型",$E$12="グリル機能型",$E$12="複合型"),"(kW)","")</f>
        <v/>
      </c>
      <c r="I16" s="455" t="str">
        <f>IF(OR($E$12="オーブン機能型",$E$12="グリル機能型",$E$12="複合型"),"消費電力の許容差","")</f>
        <v/>
      </c>
      <c r="J16" s="456"/>
    </row>
    <row r="17" spans="1:12" ht="15" customHeight="1">
      <c r="A17" s="407"/>
      <c r="B17" s="359"/>
      <c r="C17" s="419"/>
      <c r="D17" s="420"/>
      <c r="E17" s="420"/>
      <c r="F17" s="421"/>
      <c r="G17" s="532"/>
      <c r="H17" s="389"/>
      <c r="I17" s="298" t="str">
        <f>IF(OR($E$12="オーブン機能型",$E$12="グリル機能型",$E$12="複合型"),5,"")</f>
        <v/>
      </c>
      <c r="J17" s="299" t="str">
        <f>IF(OR($E$12="オーブン機能型",$E$12="グリル機能型",$E$12="複合型"),-10,"")</f>
        <v/>
      </c>
    </row>
    <row r="18" spans="1:12" ht="11.25" customHeight="1">
      <c r="A18" s="407"/>
      <c r="B18" s="358" t="s">
        <v>167</v>
      </c>
      <c r="C18" s="459" t="s">
        <v>137</v>
      </c>
      <c r="D18" s="459"/>
      <c r="E18" s="460"/>
      <c r="F18" s="367" t="s">
        <v>44</v>
      </c>
      <c r="G18" s="365" t="str">
        <f>'2.熱効率'!I42</f>
        <v/>
      </c>
      <c r="H18" s="395" t="s">
        <v>12</v>
      </c>
      <c r="I18" s="444"/>
      <c r="J18" s="445"/>
    </row>
    <row r="19" spans="1:12" ht="11.25" customHeight="1">
      <c r="A19" s="407"/>
      <c r="B19" s="359"/>
      <c r="C19" s="461"/>
      <c r="D19" s="461"/>
      <c r="E19" s="462"/>
      <c r="F19" s="368"/>
      <c r="G19" s="366"/>
      <c r="H19" s="396"/>
      <c r="I19" s="446"/>
      <c r="J19" s="447"/>
    </row>
    <row r="20" spans="1:12" ht="22.5" customHeight="1">
      <c r="A20" s="407"/>
      <c r="B20" s="397" t="s">
        <v>168</v>
      </c>
      <c r="C20" s="398"/>
      <c r="D20" s="398"/>
      <c r="E20" s="399"/>
      <c r="F20" s="338" t="s">
        <v>73</v>
      </c>
      <c r="G20" s="113" t="str">
        <f>IF(E12="選択してください","",+'3.立上り性能'!H27)</f>
        <v/>
      </c>
      <c r="H20" s="343" t="s">
        <v>15</v>
      </c>
      <c r="I20" s="472"/>
      <c r="J20" s="473"/>
    </row>
    <row r="21" spans="1:12" ht="11.25" customHeight="1">
      <c r="A21" s="407"/>
      <c r="B21" s="423" t="s">
        <v>169</v>
      </c>
      <c r="C21" s="424"/>
      <c r="D21" s="424"/>
      <c r="E21" s="425"/>
      <c r="F21" s="400" t="s">
        <v>141</v>
      </c>
      <c r="G21" s="360" t="str">
        <f>+'4.調理能力'!H28</f>
        <v/>
      </c>
      <c r="H21" s="386" t="s">
        <v>143</v>
      </c>
      <c r="I21" s="466" t="s">
        <v>144</v>
      </c>
      <c r="J21" s="467"/>
    </row>
    <row r="22" spans="1:12" ht="11.25" customHeight="1">
      <c r="A22" s="407"/>
      <c r="B22" s="426"/>
      <c r="C22" s="427"/>
      <c r="D22" s="427"/>
      <c r="E22" s="428"/>
      <c r="F22" s="401"/>
      <c r="G22" s="406"/>
      <c r="H22" s="387"/>
      <c r="I22" s="468"/>
      <c r="J22" s="469"/>
    </row>
    <row r="23" spans="1:12" ht="11.25" customHeight="1">
      <c r="A23" s="407"/>
      <c r="B23" s="426"/>
      <c r="C23" s="427"/>
      <c r="D23" s="427"/>
      <c r="E23" s="428"/>
      <c r="F23" s="400" t="s">
        <v>140</v>
      </c>
      <c r="G23" s="360" t="str">
        <f>+'4.調理能力'!H26</f>
        <v/>
      </c>
      <c r="H23" s="386" t="s">
        <v>114</v>
      </c>
      <c r="I23" s="527" t="s">
        <v>115</v>
      </c>
      <c r="J23" s="467"/>
    </row>
    <row r="24" spans="1:12" ht="11.25" customHeight="1">
      <c r="A24" s="407"/>
      <c r="B24" s="429"/>
      <c r="C24" s="427"/>
      <c r="D24" s="427"/>
      <c r="E24" s="428"/>
      <c r="F24" s="430"/>
      <c r="G24" s="361"/>
      <c r="H24" s="390"/>
      <c r="I24" s="528"/>
      <c r="J24" s="529"/>
      <c r="L24" s="114"/>
    </row>
    <row r="25" spans="1:12" ht="22.5" customHeight="1">
      <c r="A25" s="407"/>
      <c r="B25" s="415" t="s">
        <v>170</v>
      </c>
      <c r="C25" s="422" t="s">
        <v>36</v>
      </c>
      <c r="D25" s="398"/>
      <c r="E25" s="399"/>
      <c r="F25" s="338" t="s">
        <v>214</v>
      </c>
      <c r="G25" s="339" t="str">
        <f>IF('5.消費電力量'!H16=0,"0",'5.消費電力量'!H16)</f>
        <v/>
      </c>
      <c r="H25" s="341" t="s">
        <v>120</v>
      </c>
      <c r="I25" s="470"/>
      <c r="J25" s="471"/>
    </row>
    <row r="26" spans="1:12" ht="14.25" customHeight="1">
      <c r="A26" s="407"/>
      <c r="B26" s="415"/>
      <c r="C26" s="384" t="s">
        <v>59</v>
      </c>
      <c r="D26" s="385"/>
      <c r="E26" s="385"/>
      <c r="F26" s="531" t="s">
        <v>215</v>
      </c>
      <c r="G26" s="413" t="str">
        <f>'5.消費電力量'!H19</f>
        <v/>
      </c>
      <c r="H26" s="386" t="s">
        <v>7</v>
      </c>
      <c r="I26" s="464"/>
      <c r="J26" s="465"/>
    </row>
    <row r="27" spans="1:12" ht="11.25" customHeight="1">
      <c r="A27" s="407"/>
      <c r="B27" s="415"/>
      <c r="C27" s="385"/>
      <c r="D27" s="385"/>
      <c r="E27" s="385"/>
      <c r="F27" s="368"/>
      <c r="G27" s="414"/>
      <c r="H27" s="387"/>
      <c r="I27" s="464"/>
      <c r="J27" s="465"/>
    </row>
    <row r="28" spans="1:12" ht="22.5" customHeight="1">
      <c r="A28" s="407"/>
      <c r="B28" s="415"/>
      <c r="C28" s="422" t="s">
        <v>37</v>
      </c>
      <c r="D28" s="398"/>
      <c r="E28" s="399"/>
      <c r="F28" s="115" t="s">
        <v>216</v>
      </c>
      <c r="G28" s="339" t="str">
        <f>IF('5.消費電力量'!H28=0,"0",'5.消費電力量'!H28)</f>
        <v/>
      </c>
      <c r="H28" s="341" t="s">
        <v>7</v>
      </c>
      <c r="I28" s="530"/>
      <c r="J28" s="381"/>
    </row>
    <row r="29" spans="1:12" ht="11.25" customHeight="1">
      <c r="A29" s="407"/>
      <c r="B29" s="415"/>
      <c r="C29" s="369" t="s">
        <v>238</v>
      </c>
      <c r="D29" s="372" t="s">
        <v>239</v>
      </c>
      <c r="E29" s="373"/>
      <c r="F29" s="410" t="s">
        <v>217</v>
      </c>
      <c r="G29" s="362" t="str">
        <f>'5.消費電力量'!H42</f>
        <v/>
      </c>
      <c r="H29" s="386" t="s">
        <v>2</v>
      </c>
      <c r="I29" s="521" t="str">
        <f>"調理時間 "&amp;TEXT(+'5.消費電力量'!H34,"0.0")&amp;"h/日"</f>
        <v>調理時間 4.0h/日</v>
      </c>
      <c r="J29" s="522"/>
      <c r="L29" s="12">
        <f>+'5.消費電力量'!H34</f>
        <v>4</v>
      </c>
    </row>
    <row r="30" spans="1:12" ht="11.25" customHeight="1">
      <c r="A30" s="407"/>
      <c r="B30" s="415"/>
      <c r="C30" s="370"/>
      <c r="D30" s="372"/>
      <c r="E30" s="373"/>
      <c r="F30" s="411"/>
      <c r="G30" s="363"/>
      <c r="H30" s="390"/>
      <c r="I30" s="523" t="str">
        <f>"待機時間 "&amp;TEXT(+'5.消費電力量'!H35,"0.0")&amp;"h/日"</f>
        <v>待機時間 6.0h/日</v>
      </c>
      <c r="J30" s="524"/>
      <c r="L30" s="12">
        <f>+'5.消費電力量'!H35</f>
        <v>6</v>
      </c>
    </row>
    <row r="31" spans="1:12" ht="11.25" customHeight="1">
      <c r="A31" s="407"/>
      <c r="B31" s="415"/>
      <c r="C31" s="370"/>
      <c r="D31" s="372"/>
      <c r="E31" s="373"/>
      <c r="F31" s="412"/>
      <c r="G31" s="364"/>
      <c r="H31" s="387"/>
      <c r="I31" s="525" t="str">
        <f>"立上り回数 "&amp;TEXT(+'5.消費電力量'!H39,"0")&amp;" 回/日"</f>
        <v>立上り回数 1 回/日</v>
      </c>
      <c r="J31" s="526"/>
      <c r="L31" s="12">
        <f>+'5.消費電力量'!H39</f>
        <v>1</v>
      </c>
    </row>
    <row r="32" spans="1:12" ht="11.25" customHeight="1">
      <c r="A32" s="407"/>
      <c r="B32" s="415"/>
      <c r="C32" s="370"/>
      <c r="D32" s="374" t="s">
        <v>240</v>
      </c>
      <c r="E32" s="375"/>
      <c r="F32" s="410" t="s">
        <v>218</v>
      </c>
      <c r="G32" s="362" t="str">
        <f>+'5.消費電力量'!H45</f>
        <v/>
      </c>
      <c r="H32" s="386" t="s">
        <v>2</v>
      </c>
      <c r="I32" s="393" t="str">
        <f>"冷凍ハンバーグ "&amp;TEXT(+'5.消費電力量'!H37,"0")&amp;"個/日"</f>
        <v>冷凍ハンバーグ 50個/日</v>
      </c>
      <c r="J32" s="394"/>
      <c r="L32" s="12">
        <f>+'5.消費電力量'!H37</f>
        <v>50</v>
      </c>
    </row>
    <row r="33" spans="1:12" ht="11.25" customHeight="1">
      <c r="A33" s="407"/>
      <c r="B33" s="415"/>
      <c r="C33" s="370"/>
      <c r="D33" s="376"/>
      <c r="E33" s="377"/>
      <c r="F33" s="411"/>
      <c r="G33" s="363"/>
      <c r="H33" s="390"/>
      <c r="I33" s="523" t="str">
        <f>"稼働時間 "&amp;TEXT(+'5.消費電力量'!H36,"0.0")&amp;"h/日"</f>
        <v>稼働時間 10.0h/日</v>
      </c>
      <c r="J33" s="524"/>
      <c r="L33" s="12">
        <f>+'5.消費電力量'!H36</f>
        <v>10</v>
      </c>
    </row>
    <row r="34" spans="1:12" ht="11.25" customHeight="1">
      <c r="A34" s="407"/>
      <c r="B34" s="415"/>
      <c r="C34" s="371"/>
      <c r="D34" s="378"/>
      <c r="E34" s="379"/>
      <c r="F34" s="412"/>
      <c r="G34" s="364"/>
      <c r="H34" s="387"/>
      <c r="I34" s="446" t="str">
        <f>"立上り回数 "&amp;TEXT(+'5.消費電力量'!H39,"0")&amp;" 回/日"</f>
        <v>立上り回数 1 回/日</v>
      </c>
      <c r="J34" s="447"/>
    </row>
    <row r="35" spans="1:12" ht="22.5" customHeight="1">
      <c r="A35" s="407"/>
      <c r="B35" s="415" t="s">
        <v>171</v>
      </c>
      <c r="C35" s="431" t="s">
        <v>132</v>
      </c>
      <c r="D35" s="431"/>
      <c r="E35" s="431"/>
      <c r="F35" s="338" t="s">
        <v>74</v>
      </c>
      <c r="G35" s="113" t="str">
        <f>'6.均一性(1)'!D29</f>
        <v/>
      </c>
      <c r="H35" s="348"/>
      <c r="I35" s="380" t="s">
        <v>166</v>
      </c>
      <c r="J35" s="381"/>
    </row>
    <row r="36" spans="1:12" ht="22.5" customHeight="1" thickBot="1">
      <c r="A36" s="408"/>
      <c r="B36" s="435"/>
      <c r="C36" s="432" t="s">
        <v>133</v>
      </c>
      <c r="D36" s="433"/>
      <c r="E36" s="434"/>
      <c r="F36" s="277" t="s">
        <v>138</v>
      </c>
      <c r="G36" s="306" t="str">
        <f>'6.均一性(2)'!D42</f>
        <v/>
      </c>
      <c r="H36" s="116"/>
      <c r="I36" s="382" t="s">
        <v>112</v>
      </c>
      <c r="J36" s="383"/>
    </row>
    <row r="37" spans="1:12" s="4" customFormat="1" ht="15" customHeight="1">
      <c r="A37" s="403" t="s">
        <v>191</v>
      </c>
      <c r="B37" s="307"/>
      <c r="C37" s="308"/>
      <c r="D37" s="308"/>
      <c r="E37" s="308"/>
      <c r="F37" s="308"/>
      <c r="G37" s="308"/>
      <c r="H37" s="308"/>
      <c r="I37" s="308"/>
      <c r="J37" s="309"/>
    </row>
    <row r="38" spans="1:12" s="4" customFormat="1" ht="15" customHeight="1">
      <c r="A38" s="404"/>
      <c r="B38" s="310"/>
      <c r="C38" s="311"/>
      <c r="D38" s="311"/>
      <c r="E38" s="311"/>
      <c r="F38" s="311"/>
      <c r="G38" s="311"/>
      <c r="H38" s="311"/>
      <c r="I38" s="311"/>
      <c r="J38" s="312"/>
    </row>
    <row r="39" spans="1:12" s="4" customFormat="1" ht="15" customHeight="1">
      <c r="A39" s="404"/>
      <c r="B39" s="310"/>
      <c r="C39" s="311"/>
      <c r="D39" s="311"/>
      <c r="E39" s="311"/>
      <c r="F39" s="311"/>
      <c r="G39" s="311"/>
      <c r="H39" s="311"/>
      <c r="I39" s="311"/>
      <c r="J39" s="312"/>
    </row>
    <row r="40" spans="1:12" s="4" customFormat="1" ht="15" customHeight="1">
      <c r="A40" s="404"/>
      <c r="B40" s="310"/>
      <c r="C40" s="311"/>
      <c r="D40" s="311"/>
      <c r="E40" s="311"/>
      <c r="F40" s="311"/>
      <c r="G40" s="311"/>
      <c r="H40" s="311"/>
      <c r="I40" s="311"/>
      <c r="J40" s="312"/>
    </row>
    <row r="41" spans="1:12" s="4" customFormat="1" ht="15" customHeight="1">
      <c r="A41" s="404"/>
      <c r="B41" s="310"/>
      <c r="C41" s="311"/>
      <c r="D41" s="311"/>
      <c r="E41" s="311"/>
      <c r="F41" s="311"/>
      <c r="G41" s="311"/>
      <c r="H41" s="311"/>
      <c r="I41" s="311"/>
      <c r="J41" s="312"/>
    </row>
    <row r="42" spans="1:12" s="4" customFormat="1" ht="15" customHeight="1">
      <c r="A42" s="404"/>
      <c r="B42" s="310"/>
      <c r="C42" s="311"/>
      <c r="D42" s="311"/>
      <c r="E42" s="311"/>
      <c r="F42" s="311"/>
      <c r="G42" s="311"/>
      <c r="H42" s="311"/>
      <c r="I42" s="311"/>
      <c r="J42" s="312"/>
    </row>
    <row r="43" spans="1:12" s="4" customFormat="1" ht="15" customHeight="1">
      <c r="A43" s="404"/>
      <c r="B43" s="310"/>
      <c r="C43" s="311"/>
      <c r="D43" s="311"/>
      <c r="E43" s="311"/>
      <c r="F43" s="311"/>
      <c r="G43" s="311"/>
      <c r="H43" s="311"/>
      <c r="I43" s="311"/>
      <c r="J43" s="312"/>
    </row>
    <row r="44" spans="1:12" s="4" customFormat="1" ht="15" customHeight="1">
      <c r="A44" s="404"/>
      <c r="B44" s="310"/>
      <c r="C44" s="311"/>
      <c r="D44" s="311"/>
      <c r="E44" s="311"/>
      <c r="F44" s="311"/>
      <c r="G44" s="311"/>
      <c r="H44" s="311"/>
      <c r="I44" s="311"/>
      <c r="J44" s="312"/>
    </row>
    <row r="45" spans="1:12" s="4" customFormat="1" ht="15" customHeight="1">
      <c r="A45" s="404"/>
      <c r="B45" s="310"/>
      <c r="C45" s="311"/>
      <c r="D45" s="311"/>
      <c r="E45" s="311"/>
      <c r="F45" s="311"/>
      <c r="G45" s="311"/>
      <c r="H45" s="311"/>
      <c r="I45" s="311"/>
      <c r="J45" s="312"/>
    </row>
    <row r="46" spans="1:12" s="4" customFormat="1" ht="15" customHeight="1">
      <c r="A46" s="404"/>
      <c r="B46" s="310"/>
      <c r="C46" s="311"/>
      <c r="D46" s="311"/>
      <c r="E46" s="311"/>
      <c r="F46" s="311"/>
      <c r="G46" s="311"/>
      <c r="H46" s="311"/>
      <c r="I46" s="311"/>
      <c r="J46" s="312"/>
    </row>
    <row r="47" spans="1:12" s="4" customFormat="1" ht="15" customHeight="1">
      <c r="A47" s="404"/>
      <c r="B47" s="310"/>
      <c r="C47" s="311"/>
      <c r="D47" s="311"/>
      <c r="E47" s="311"/>
      <c r="F47" s="311"/>
      <c r="G47" s="311"/>
      <c r="H47" s="311"/>
      <c r="I47" s="311"/>
      <c r="J47" s="312"/>
    </row>
    <row r="48" spans="1:12" s="4" customFormat="1" ht="15" customHeight="1">
      <c r="A48" s="404"/>
      <c r="B48" s="310"/>
      <c r="C48" s="311"/>
      <c r="D48" s="311"/>
      <c r="E48" s="311"/>
      <c r="F48" s="311"/>
      <c r="G48" s="311"/>
      <c r="H48" s="311"/>
      <c r="I48" s="311"/>
      <c r="J48" s="312"/>
    </row>
    <row r="49" spans="1:10" s="4" customFormat="1" ht="15" customHeight="1">
      <c r="A49" s="404"/>
      <c r="B49" s="310"/>
      <c r="C49" s="311"/>
      <c r="D49" s="311"/>
      <c r="E49" s="311"/>
      <c r="F49" s="311"/>
      <c r="G49" s="311"/>
      <c r="H49" s="311"/>
      <c r="I49" s="311"/>
      <c r="J49" s="312"/>
    </row>
    <row r="50" spans="1:10" s="4" customFormat="1" ht="15" customHeight="1" thickBot="1">
      <c r="A50" s="405"/>
      <c r="B50" s="313"/>
      <c r="C50" s="314"/>
      <c r="D50" s="314"/>
      <c r="E50" s="314"/>
      <c r="F50" s="314"/>
      <c r="G50" s="314"/>
      <c r="H50" s="314"/>
      <c r="I50" s="314"/>
      <c r="J50" s="315"/>
    </row>
    <row r="51" spans="1:10" ht="7.9" customHeight="1"/>
    <row r="54" spans="1:10">
      <c r="C54" s="106"/>
    </row>
  </sheetData>
  <sheetProtection password="89E8" sheet="1" scenarios="1" formatCells="0" formatRows="0" insertRows="0" deleteRows="0"/>
  <mergeCells count="81">
    <mergeCell ref="I34:J34"/>
    <mergeCell ref="I23:J24"/>
    <mergeCell ref="I28:J28"/>
    <mergeCell ref="F26:F27"/>
    <mergeCell ref="G16:G17"/>
    <mergeCell ref="F14:F15"/>
    <mergeCell ref="I29:J29"/>
    <mergeCell ref="I30:J30"/>
    <mergeCell ref="I33:J33"/>
    <mergeCell ref="I31:J31"/>
    <mergeCell ref="A2:J2"/>
    <mergeCell ref="G7:J8"/>
    <mergeCell ref="B3:G4"/>
    <mergeCell ref="H11:I11"/>
    <mergeCell ref="B9:J9"/>
    <mergeCell ref="C11:E11"/>
    <mergeCell ref="A3:A4"/>
    <mergeCell ref="I3:J3"/>
    <mergeCell ref="I4:J4"/>
    <mergeCell ref="B5:E5"/>
    <mergeCell ref="B6:E6"/>
    <mergeCell ref="B7:E7"/>
    <mergeCell ref="A10:A12"/>
    <mergeCell ref="F11:G11"/>
    <mergeCell ref="F5:F6"/>
    <mergeCell ref="B35:B36"/>
    <mergeCell ref="G5:J6"/>
    <mergeCell ref="D8:E8"/>
    <mergeCell ref="I18:J19"/>
    <mergeCell ref="E12:F12"/>
    <mergeCell ref="F7:F8"/>
    <mergeCell ref="B12:D12"/>
    <mergeCell ref="I16:J16"/>
    <mergeCell ref="G14:G15"/>
    <mergeCell ref="C18:E19"/>
    <mergeCell ref="G12:J12"/>
    <mergeCell ref="I26:J27"/>
    <mergeCell ref="I21:J22"/>
    <mergeCell ref="I25:J25"/>
    <mergeCell ref="H23:H24"/>
    <mergeCell ref="I20:J20"/>
    <mergeCell ref="B14:B17"/>
    <mergeCell ref="A37:A50"/>
    <mergeCell ref="G21:G22"/>
    <mergeCell ref="A14:A36"/>
    <mergeCell ref="C14:E15"/>
    <mergeCell ref="F29:F31"/>
    <mergeCell ref="G26:G27"/>
    <mergeCell ref="B25:B34"/>
    <mergeCell ref="F32:F34"/>
    <mergeCell ref="C16:F17"/>
    <mergeCell ref="C25:E25"/>
    <mergeCell ref="C28:E28"/>
    <mergeCell ref="B21:E24"/>
    <mergeCell ref="F23:F24"/>
    <mergeCell ref="C35:E35"/>
    <mergeCell ref="C36:E36"/>
    <mergeCell ref="I1:J1"/>
    <mergeCell ref="I35:J35"/>
    <mergeCell ref="I36:J36"/>
    <mergeCell ref="C26:E27"/>
    <mergeCell ref="H21:H22"/>
    <mergeCell ref="H26:H27"/>
    <mergeCell ref="G32:G34"/>
    <mergeCell ref="H14:H15"/>
    <mergeCell ref="H29:H31"/>
    <mergeCell ref="H32:H34"/>
    <mergeCell ref="I14:J14"/>
    <mergeCell ref="I32:J32"/>
    <mergeCell ref="H16:H17"/>
    <mergeCell ref="H18:H19"/>
    <mergeCell ref="B20:E20"/>
    <mergeCell ref="F21:F22"/>
    <mergeCell ref="B18:B19"/>
    <mergeCell ref="G23:G24"/>
    <mergeCell ref="G29:G31"/>
    <mergeCell ref="G18:G19"/>
    <mergeCell ref="F18:F19"/>
    <mergeCell ref="C29:C34"/>
    <mergeCell ref="D29:E31"/>
    <mergeCell ref="D32:E34"/>
  </mergeCells>
  <phoneticPr fontId="3"/>
  <conditionalFormatting sqref="I29:J29">
    <cfRule type="expression" dxfId="17" priority="5" stopIfTrue="1">
      <formula>$L$29&lt;&gt;4</formula>
    </cfRule>
  </conditionalFormatting>
  <conditionalFormatting sqref="I30:J30">
    <cfRule type="expression" dxfId="16" priority="4" stopIfTrue="1">
      <formula>$L$30&lt;&gt;6</formula>
    </cfRule>
  </conditionalFormatting>
  <conditionalFormatting sqref="I31:J31 I34:J34">
    <cfRule type="expression" dxfId="15" priority="3" stopIfTrue="1">
      <formula>$L$31&lt;&gt;1</formula>
    </cfRule>
  </conditionalFormatting>
  <conditionalFormatting sqref="I32:J32">
    <cfRule type="expression" dxfId="14" priority="2" stopIfTrue="1">
      <formula>$L$32&lt;&gt;50</formula>
    </cfRule>
  </conditionalFormatting>
  <conditionalFormatting sqref="I33:J33">
    <cfRule type="expression" dxfId="13" priority="1" stopIfTrue="1">
      <formula>$L$33&lt;&gt;10</formula>
    </cfRule>
  </conditionalFormatting>
  <dataValidations count="1">
    <dataValidation type="list" allowBlank="1" showInputMessage="1" showErrorMessage="1" sqref="E12">
      <formula1>"選択してください,なし,オーブン機能型,グリル機能型,複合型"</formula1>
    </dataValidation>
  </dataValidations>
  <pageMargins left="0.78740157480314965" right="0.51181102362204722" top="0.59055118110236227" bottom="0.59055118110236227" header="0.19685039370078741" footer="0.19685039370078741"/>
  <pageSetup paperSize="9" scale="99" orientation="portrait" horizontalDpi="400" verticalDpi="4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view="pageBreakPreview" zoomScaleNormal="100" zoomScaleSheetLayoutView="100" workbookViewId="0">
      <selection activeCell="C5" sqref="C5:D5"/>
    </sheetView>
  </sheetViews>
  <sheetFormatPr defaultRowHeight="13.5"/>
  <cols>
    <col min="1" max="1" width="10.5" style="12" customWidth="1"/>
    <col min="2" max="2" width="6.125" style="12" customWidth="1"/>
    <col min="3" max="3" width="9.125" style="12" customWidth="1"/>
    <col min="4" max="4" width="10.875" style="12" customWidth="1"/>
    <col min="5" max="5" width="9.25" style="12" customWidth="1"/>
    <col min="6" max="6" width="8.875" style="12" customWidth="1"/>
    <col min="7" max="8" width="9.125" style="12" customWidth="1"/>
    <col min="9" max="9" width="7.875" style="12" customWidth="1"/>
    <col min="10" max="10" width="7.625" style="12" customWidth="1"/>
    <col min="11" max="11" width="5.625" style="12" customWidth="1"/>
    <col min="12" max="16384" width="9" style="12"/>
  </cols>
  <sheetData>
    <row r="1" spans="1:10" ht="15" customHeight="1" thickBot="1"/>
    <row r="2" spans="1:10" s="13" customFormat="1" ht="19.5" customHeight="1" thickBot="1">
      <c r="A2" s="535" t="str">
        <f>+表紙!A2</f>
        <v>業務用厨房熱機器等性能測定結果　【電気機器】</v>
      </c>
      <c r="B2" s="536"/>
      <c r="C2" s="536"/>
      <c r="D2" s="536"/>
      <c r="E2" s="536"/>
      <c r="F2" s="536"/>
      <c r="G2" s="536"/>
      <c r="H2" s="536"/>
      <c r="I2" s="536"/>
      <c r="J2" s="537"/>
    </row>
    <row r="3" spans="1:10" s="13" customFormat="1" ht="28.5" customHeight="1" thickTop="1">
      <c r="A3" s="14" t="s">
        <v>38</v>
      </c>
      <c r="B3" s="545" t="str">
        <f>表紙!B3&amp;"　　（１．定格消費電力）"</f>
        <v>電子レンジ　　（１．定格消費電力）</v>
      </c>
      <c r="C3" s="546"/>
      <c r="D3" s="546"/>
      <c r="E3" s="546"/>
      <c r="F3" s="546"/>
      <c r="G3" s="546"/>
      <c r="H3" s="546"/>
      <c r="I3" s="546"/>
      <c r="J3" s="547"/>
    </row>
    <row r="4" spans="1:10" s="13" customFormat="1" ht="20.100000000000001" customHeight="1" thickBot="1">
      <c r="A4" s="18" t="s">
        <v>0</v>
      </c>
      <c r="B4" s="538" t="str">
        <f>IF(表紙!$B$6=0,"",表紙!$B$6)</f>
        <v/>
      </c>
      <c r="C4" s="538"/>
      <c r="D4" s="539"/>
      <c r="E4" s="540"/>
      <c r="F4" s="118" t="s">
        <v>1</v>
      </c>
      <c r="G4" s="541" t="str">
        <f>IF(表紙!$G$5=0,"",表紙!$G$5)</f>
        <v/>
      </c>
      <c r="H4" s="542"/>
      <c r="I4" s="542"/>
      <c r="J4" s="543"/>
    </row>
    <row r="5" spans="1:10" s="13" customFormat="1" ht="15" customHeight="1" thickBot="1">
      <c r="A5" s="549" t="s">
        <v>48</v>
      </c>
      <c r="B5" s="550"/>
      <c r="C5" s="548"/>
      <c r="D5" s="548"/>
      <c r="E5" s="317" t="s">
        <v>172</v>
      </c>
      <c r="F5" s="259"/>
      <c r="G5" s="316" t="s">
        <v>173</v>
      </c>
      <c r="H5" s="259"/>
      <c r="I5" s="317" t="s">
        <v>174</v>
      </c>
      <c r="J5" s="318"/>
    </row>
    <row r="6" spans="1:10" s="13" customFormat="1" ht="3.75" customHeight="1">
      <c r="A6" s="19"/>
      <c r="B6" s="209"/>
      <c r="C6" s="21"/>
      <c r="D6" s="21"/>
      <c r="E6" s="21"/>
      <c r="F6" s="21"/>
      <c r="G6" s="21"/>
      <c r="H6" s="21"/>
      <c r="I6" s="21"/>
      <c r="J6" s="22"/>
    </row>
    <row r="7" spans="1:10" s="13" customFormat="1" ht="15" customHeight="1">
      <c r="A7" s="19"/>
      <c r="B7" s="209" t="s">
        <v>10</v>
      </c>
      <c r="C7" s="21"/>
      <c r="D7" s="21"/>
      <c r="E7" s="21"/>
      <c r="F7" s="21"/>
      <c r="G7" s="21"/>
      <c r="H7" s="21"/>
      <c r="I7" s="21"/>
      <c r="J7" s="22"/>
    </row>
    <row r="8" spans="1:10" s="13" customFormat="1" ht="15" customHeight="1">
      <c r="A8" s="19"/>
      <c r="B8" s="533" t="s">
        <v>228</v>
      </c>
      <c r="C8" s="533"/>
      <c r="D8" s="533"/>
      <c r="E8" s="533"/>
      <c r="F8" s="533"/>
      <c r="G8" s="533"/>
      <c r="H8" s="533"/>
      <c r="I8" s="533"/>
      <c r="J8" s="22"/>
    </row>
    <row r="9" spans="1:10" s="13" customFormat="1" ht="15" customHeight="1">
      <c r="A9" s="268"/>
      <c r="B9" s="533"/>
      <c r="C9" s="533"/>
      <c r="D9" s="533"/>
      <c r="E9" s="533"/>
      <c r="F9" s="533"/>
      <c r="G9" s="533"/>
      <c r="H9" s="533"/>
      <c r="I9" s="533"/>
      <c r="J9" s="22"/>
    </row>
    <row r="10" spans="1:10" s="13" customFormat="1" ht="15" customHeight="1">
      <c r="A10" s="19"/>
      <c r="B10" s="340"/>
      <c r="C10" s="340"/>
      <c r="D10" s="340"/>
      <c r="E10" s="340"/>
      <c r="F10" s="340"/>
      <c r="G10" s="340"/>
      <c r="H10" s="340"/>
      <c r="I10" s="340"/>
      <c r="J10" s="22"/>
    </row>
    <row r="11" spans="1:10" s="13" customFormat="1" ht="5.25" customHeight="1">
      <c r="A11" s="19"/>
      <c r="B11" s="340"/>
      <c r="C11" s="340"/>
      <c r="D11" s="340"/>
      <c r="E11" s="340"/>
      <c r="F11" s="340"/>
      <c r="G11" s="340"/>
      <c r="H11" s="340"/>
      <c r="I11" s="340"/>
      <c r="J11" s="22"/>
    </row>
    <row r="12" spans="1:10" s="13" customFormat="1" ht="15" customHeight="1">
      <c r="A12" s="19"/>
      <c r="B12" s="340"/>
      <c r="C12" s="340"/>
      <c r="D12" s="340"/>
      <c r="E12" s="340"/>
      <c r="F12" s="340"/>
      <c r="G12" s="340"/>
      <c r="H12" s="340"/>
      <c r="I12" s="340"/>
      <c r="J12" s="22"/>
    </row>
    <row r="13" spans="1:10" s="13" customFormat="1" ht="15" customHeight="1">
      <c r="A13" s="19"/>
      <c r="B13" s="209" t="s">
        <v>175</v>
      </c>
      <c r="C13" s="21"/>
      <c r="D13" s="21"/>
      <c r="E13" s="21"/>
      <c r="F13" s="21"/>
      <c r="G13" s="21"/>
      <c r="H13" s="21"/>
      <c r="I13" s="21"/>
      <c r="J13" s="22"/>
    </row>
    <row r="14" spans="1:10" s="13" customFormat="1" ht="15" customHeight="1">
      <c r="A14" s="19"/>
      <c r="B14" s="669" t="s">
        <v>252</v>
      </c>
      <c r="C14" s="669"/>
      <c r="D14" s="669"/>
      <c r="E14" s="669"/>
      <c r="F14" s="669"/>
      <c r="G14" s="669"/>
      <c r="H14" s="669"/>
      <c r="I14" s="669"/>
      <c r="J14" s="22"/>
    </row>
    <row r="15" spans="1:10" s="13" customFormat="1" ht="15" customHeight="1">
      <c r="A15" s="19"/>
      <c r="B15" s="669"/>
      <c r="C15" s="669"/>
      <c r="D15" s="669"/>
      <c r="E15" s="669"/>
      <c r="F15" s="669"/>
      <c r="G15" s="669"/>
      <c r="H15" s="669"/>
      <c r="I15" s="669"/>
      <c r="J15" s="22"/>
    </row>
    <row r="16" spans="1:10" s="13" customFormat="1" ht="3.75" customHeight="1">
      <c r="A16" s="274"/>
      <c r="B16" s="281"/>
      <c r="C16" s="281"/>
      <c r="D16" s="281"/>
      <c r="E16" s="21"/>
      <c r="F16" s="21"/>
      <c r="G16" s="21"/>
      <c r="H16" s="21"/>
      <c r="I16" s="21"/>
      <c r="J16" s="22"/>
    </row>
    <row r="17" spans="1:13" s="13" customFormat="1" ht="15" customHeight="1">
      <c r="A17" s="336" t="s">
        <v>250</v>
      </c>
      <c r="B17" s="670" t="s">
        <v>258</v>
      </c>
      <c r="C17" s="670"/>
      <c r="D17" s="670"/>
      <c r="E17" s="670"/>
      <c r="F17" s="670"/>
      <c r="G17" s="670"/>
      <c r="H17" s="670"/>
      <c r="I17" s="670"/>
      <c r="J17" s="22"/>
    </row>
    <row r="18" spans="1:13" s="13" customFormat="1" ht="15" customHeight="1">
      <c r="A18" s="336"/>
      <c r="B18" s="670"/>
      <c r="C18" s="670"/>
      <c r="D18" s="670"/>
      <c r="E18" s="670"/>
      <c r="F18" s="670"/>
      <c r="G18" s="670"/>
      <c r="H18" s="670"/>
      <c r="I18" s="670"/>
      <c r="J18" s="22"/>
    </row>
    <row r="19" spans="1:13" s="13" customFormat="1" ht="15" customHeight="1">
      <c r="A19" s="336"/>
      <c r="B19" s="670"/>
      <c r="C19" s="670"/>
      <c r="D19" s="670"/>
      <c r="E19" s="670"/>
      <c r="F19" s="670"/>
      <c r="G19" s="670"/>
      <c r="H19" s="670"/>
      <c r="I19" s="670"/>
      <c r="J19" s="22"/>
    </row>
    <row r="20" spans="1:13" s="13" customFormat="1" ht="15" customHeight="1">
      <c r="A20" s="336"/>
      <c r="B20" s="670"/>
      <c r="C20" s="670"/>
      <c r="D20" s="670"/>
      <c r="E20" s="670"/>
      <c r="F20" s="670"/>
      <c r="G20" s="670"/>
      <c r="H20" s="670"/>
      <c r="I20" s="670"/>
      <c r="J20" s="22"/>
    </row>
    <row r="21" spans="1:13" s="13" customFormat="1" ht="15" customHeight="1">
      <c r="A21" s="324"/>
      <c r="B21" s="670"/>
      <c r="C21" s="670"/>
      <c r="D21" s="670"/>
      <c r="E21" s="670"/>
      <c r="F21" s="670"/>
      <c r="G21" s="670"/>
      <c r="H21" s="670"/>
      <c r="I21" s="670"/>
      <c r="J21" s="22"/>
    </row>
    <row r="22" spans="1:13" s="13" customFormat="1" ht="15" customHeight="1">
      <c r="A22" s="324"/>
      <c r="B22" s="670"/>
      <c r="C22" s="670"/>
      <c r="D22" s="670"/>
      <c r="E22" s="670"/>
      <c r="F22" s="670"/>
      <c r="G22" s="670"/>
      <c r="H22" s="670"/>
      <c r="I22" s="670"/>
      <c r="J22" s="22"/>
    </row>
    <row r="23" spans="1:13" s="13" customFormat="1" ht="15" customHeight="1">
      <c r="A23" s="324"/>
      <c r="B23" s="670"/>
      <c r="C23" s="670"/>
      <c r="D23" s="670"/>
      <c r="E23" s="670"/>
      <c r="F23" s="670"/>
      <c r="G23" s="670"/>
      <c r="H23" s="670"/>
      <c r="I23" s="670"/>
      <c r="J23" s="22"/>
    </row>
    <row r="24" spans="1:13" s="13" customFormat="1" ht="3.75" customHeight="1">
      <c r="A24" s="324"/>
      <c r="B24" s="21"/>
      <c r="C24" s="21"/>
      <c r="D24" s="21"/>
      <c r="E24" s="21"/>
      <c r="F24" s="21"/>
      <c r="G24" s="351"/>
      <c r="H24" s="351"/>
      <c r="I24" s="21"/>
      <c r="J24" s="22"/>
    </row>
    <row r="25" spans="1:13" s="13" customFormat="1" ht="21" customHeight="1">
      <c r="A25" s="324"/>
      <c r="B25" s="340" t="s">
        <v>227</v>
      </c>
      <c r="C25" s="21"/>
      <c r="D25" s="21"/>
      <c r="E25" s="21"/>
      <c r="F25" s="43" t="s">
        <v>176</v>
      </c>
      <c r="G25" s="355"/>
      <c r="H25" s="59" t="s">
        <v>104</v>
      </c>
      <c r="I25" s="59" t="s">
        <v>75</v>
      </c>
      <c r="J25" s="60"/>
      <c r="M25" s="21"/>
    </row>
    <row r="26" spans="1:13" s="13" customFormat="1" ht="3.75" customHeight="1">
      <c r="A26" s="324"/>
      <c r="B26" s="21"/>
      <c r="C26" s="21"/>
      <c r="D26" s="21"/>
      <c r="E26" s="21"/>
      <c r="F26" s="21"/>
      <c r="G26" s="351"/>
      <c r="H26" s="351"/>
      <c r="I26" s="21"/>
      <c r="J26" s="22"/>
    </row>
    <row r="27" spans="1:13" s="13" customFormat="1" ht="26.25" customHeight="1">
      <c r="A27" s="19"/>
      <c r="B27" s="344" t="s">
        <v>190</v>
      </c>
      <c r="C27" s="21"/>
      <c r="D27" s="21"/>
      <c r="E27" s="54"/>
      <c r="F27" s="43" t="s">
        <v>177</v>
      </c>
      <c r="G27" s="660"/>
      <c r="H27" s="59" t="s">
        <v>104</v>
      </c>
      <c r="I27" s="59" t="s">
        <v>75</v>
      </c>
      <c r="J27" s="60"/>
    </row>
    <row r="28" spans="1:13" ht="3.75" customHeight="1" thickBot="1">
      <c r="A28" s="74"/>
      <c r="B28" s="351"/>
      <c r="C28" s="106"/>
      <c r="D28" s="351"/>
      <c r="E28" s="106"/>
      <c r="F28" s="24"/>
      <c r="G28" s="271"/>
      <c r="H28" s="351"/>
      <c r="I28" s="351"/>
      <c r="J28" s="22"/>
    </row>
    <row r="29" spans="1:13" ht="17.25" customHeight="1" thickBot="1">
      <c r="A29" s="268"/>
      <c r="B29" s="544" t="s">
        <v>193</v>
      </c>
      <c r="C29" s="671"/>
      <c r="D29" s="671"/>
      <c r="E29" s="671"/>
      <c r="F29" s="43" t="s">
        <v>178</v>
      </c>
      <c r="G29" s="354" t="str">
        <f>IF(OR(G27="",G25=""),"",(G25/G27)*100-100)</f>
        <v/>
      </c>
      <c r="H29" s="344" t="s">
        <v>95</v>
      </c>
      <c r="I29" s="344"/>
      <c r="J29" s="272"/>
    </row>
    <row r="30" spans="1:13" ht="15" customHeight="1">
      <c r="A30" s="268"/>
      <c r="B30" s="671"/>
      <c r="C30" s="671"/>
      <c r="D30" s="671"/>
      <c r="E30" s="671"/>
      <c r="F30" s="43"/>
      <c r="G30" s="297"/>
      <c r="H30" s="297"/>
      <c r="I30" s="344"/>
      <c r="J30" s="272"/>
    </row>
    <row r="31" spans="1:13" ht="16.5" customHeight="1">
      <c r="A31" s="74"/>
      <c r="B31" s="534" t="s">
        <v>182</v>
      </c>
      <c r="C31" s="534"/>
      <c r="D31" s="269">
        <v>10</v>
      </c>
      <c r="E31" s="270">
        <v>-10</v>
      </c>
      <c r="F31" s="24"/>
      <c r="G31" s="273"/>
      <c r="H31" s="273"/>
      <c r="I31" s="344"/>
      <c r="J31" s="272"/>
    </row>
    <row r="32" spans="1:13" s="13" customFormat="1" ht="7.5" customHeight="1">
      <c r="A32" s="324"/>
      <c r="B32" s="21"/>
      <c r="C32" s="21"/>
      <c r="D32" s="21"/>
      <c r="E32" s="21"/>
      <c r="F32" s="21"/>
      <c r="G32" s="351"/>
      <c r="H32" s="351"/>
      <c r="I32" s="21"/>
      <c r="J32" s="22"/>
    </row>
    <row r="33" spans="1:13" s="283" customFormat="1" ht="18" customHeight="1">
      <c r="A33" s="336" t="s">
        <v>251</v>
      </c>
      <c r="B33" s="672" t="s">
        <v>261</v>
      </c>
      <c r="C33" s="672"/>
      <c r="D33" s="672"/>
      <c r="E33" s="672"/>
      <c r="F33" s="672"/>
      <c r="G33" s="672"/>
      <c r="H33" s="672"/>
      <c r="I33" s="672"/>
      <c r="J33" s="282"/>
    </row>
    <row r="34" spans="1:13" s="283" customFormat="1" ht="18" customHeight="1">
      <c r="A34" s="325"/>
      <c r="B34" s="672"/>
      <c r="C34" s="672"/>
      <c r="D34" s="672"/>
      <c r="E34" s="672"/>
      <c r="F34" s="672"/>
      <c r="G34" s="672"/>
      <c r="H34" s="672"/>
      <c r="I34" s="672"/>
      <c r="J34" s="282"/>
    </row>
    <row r="35" spans="1:13" s="283" customFormat="1" ht="18" customHeight="1">
      <c r="A35" s="325"/>
      <c r="B35" s="672"/>
      <c r="C35" s="672"/>
      <c r="D35" s="672"/>
      <c r="E35" s="672"/>
      <c r="F35" s="672"/>
      <c r="G35" s="672"/>
      <c r="H35" s="672"/>
      <c r="I35" s="672"/>
      <c r="J35" s="282"/>
    </row>
    <row r="36" spans="1:13" s="283" customFormat="1" ht="18" customHeight="1">
      <c r="A36" s="325"/>
      <c r="B36" s="672"/>
      <c r="C36" s="672"/>
      <c r="D36" s="672"/>
      <c r="E36" s="672"/>
      <c r="F36" s="672"/>
      <c r="G36" s="672"/>
      <c r="H36" s="672"/>
      <c r="I36" s="672"/>
      <c r="J36" s="282"/>
    </row>
    <row r="37" spans="1:13" s="283" customFormat="1" ht="18" customHeight="1">
      <c r="A37" s="325"/>
      <c r="B37" s="672"/>
      <c r="C37" s="672"/>
      <c r="D37" s="672"/>
      <c r="E37" s="672"/>
      <c r="F37" s="672"/>
      <c r="G37" s="672"/>
      <c r="H37" s="672"/>
      <c r="I37" s="672"/>
      <c r="J37" s="282"/>
    </row>
    <row r="38" spans="1:13" s="283" customFormat="1" ht="18" customHeight="1">
      <c r="A38" s="325"/>
      <c r="B38" s="672"/>
      <c r="C38" s="672"/>
      <c r="D38" s="672"/>
      <c r="E38" s="672"/>
      <c r="F38" s="672"/>
      <c r="G38" s="672"/>
      <c r="H38" s="672"/>
      <c r="I38" s="672"/>
      <c r="J38" s="282"/>
    </row>
    <row r="39" spans="1:13" s="283" customFormat="1" ht="18" customHeight="1">
      <c r="A39" s="325"/>
      <c r="B39" s="672"/>
      <c r="C39" s="672"/>
      <c r="D39" s="672"/>
      <c r="E39" s="672"/>
      <c r="F39" s="672"/>
      <c r="G39" s="672"/>
      <c r="H39" s="672"/>
      <c r="I39" s="672"/>
      <c r="J39" s="282"/>
    </row>
    <row r="40" spans="1:13" s="285" customFormat="1" ht="20.25" customHeight="1">
      <c r="A40" s="326"/>
      <c r="B40" s="672"/>
      <c r="C40" s="672"/>
      <c r="D40" s="672"/>
      <c r="E40" s="672"/>
      <c r="F40" s="672"/>
      <c r="G40" s="672"/>
      <c r="H40" s="672"/>
      <c r="I40" s="672"/>
      <c r="J40" s="284"/>
    </row>
    <row r="41" spans="1:13" s="13" customFormat="1" ht="3.75" customHeight="1">
      <c r="A41" s="324"/>
      <c r="B41" s="21"/>
      <c r="C41" s="21"/>
      <c r="D41" s="21"/>
      <c r="E41" s="21"/>
      <c r="F41" s="21"/>
      <c r="G41" s="351"/>
      <c r="H41" s="351"/>
      <c r="I41" s="21"/>
      <c r="J41" s="22"/>
    </row>
    <row r="42" spans="1:13" s="13" customFormat="1" ht="18.75" customHeight="1">
      <c r="A42" s="324"/>
      <c r="B42" s="340" t="s">
        <v>227</v>
      </c>
      <c r="C42" s="21"/>
      <c r="D42" s="21"/>
      <c r="E42" s="21"/>
      <c r="F42" s="43" t="s">
        <v>176</v>
      </c>
      <c r="G42" s="355"/>
      <c r="H42" s="59" t="s">
        <v>104</v>
      </c>
      <c r="I42" s="59" t="s">
        <v>75</v>
      </c>
      <c r="J42" s="60"/>
      <c r="L42" s="13" t="str">
        <f>+表紙!E12</f>
        <v>選択してください</v>
      </c>
      <c r="M42" s="21"/>
    </row>
    <row r="43" spans="1:13" s="13" customFormat="1" ht="3.75" customHeight="1">
      <c r="A43" s="324"/>
      <c r="B43" s="194"/>
      <c r="C43" s="21"/>
      <c r="D43" s="21"/>
      <c r="E43" s="21"/>
      <c r="F43" s="43"/>
      <c r="G43" s="163"/>
      <c r="H43" s="59"/>
      <c r="I43" s="59"/>
      <c r="J43" s="60"/>
      <c r="M43" s="21"/>
    </row>
    <row r="44" spans="1:13" s="13" customFormat="1" ht="26.25" customHeight="1">
      <c r="A44" s="19"/>
      <c r="B44" s="344" t="s">
        <v>190</v>
      </c>
      <c r="C44" s="21"/>
      <c r="D44" s="21"/>
      <c r="E44" s="54"/>
      <c r="F44" s="43" t="s">
        <v>177</v>
      </c>
      <c r="G44" s="356"/>
      <c r="H44" s="59" t="s">
        <v>104</v>
      </c>
      <c r="I44" s="59" t="s">
        <v>75</v>
      </c>
      <c r="J44" s="60"/>
    </row>
    <row r="45" spans="1:13" ht="3.75" customHeight="1" thickBot="1">
      <c r="A45" s="74"/>
      <c r="B45" s="351"/>
      <c r="C45" s="106"/>
      <c r="D45" s="351"/>
      <c r="E45" s="106"/>
      <c r="F45" s="24"/>
      <c r="G45" s="271"/>
      <c r="H45" s="351"/>
      <c r="I45" s="351"/>
      <c r="J45" s="22"/>
    </row>
    <row r="46" spans="1:13" ht="17.25" customHeight="1" thickBot="1">
      <c r="A46" s="268"/>
      <c r="B46" s="544" t="s">
        <v>193</v>
      </c>
      <c r="C46" s="671"/>
      <c r="D46" s="671"/>
      <c r="E46" s="671"/>
      <c r="F46" s="43" t="s">
        <v>178</v>
      </c>
      <c r="G46" s="354" t="str">
        <f>IF(OR(G44="",G42=""),"",(G42/G44)*100-100)</f>
        <v/>
      </c>
      <c r="H46" s="344" t="s">
        <v>95</v>
      </c>
      <c r="I46" s="344"/>
      <c r="J46" s="272"/>
    </row>
    <row r="47" spans="1:13" ht="15" customHeight="1">
      <c r="A47" s="268"/>
      <c r="B47" s="671"/>
      <c r="C47" s="671"/>
      <c r="D47" s="671"/>
      <c r="E47" s="671"/>
      <c r="F47" s="43"/>
      <c r="G47" s="297"/>
      <c r="H47" s="297"/>
      <c r="I47" s="344"/>
      <c r="J47" s="272"/>
    </row>
    <row r="48" spans="1:13" ht="16.5" customHeight="1">
      <c r="A48" s="74"/>
      <c r="B48" s="534" t="s">
        <v>182</v>
      </c>
      <c r="C48" s="534"/>
      <c r="D48" s="269">
        <v>10</v>
      </c>
      <c r="E48" s="270">
        <v>-10</v>
      </c>
      <c r="F48" s="24"/>
      <c r="G48" s="273"/>
      <c r="H48" s="273"/>
      <c r="I48" s="344"/>
      <c r="J48" s="272"/>
    </row>
    <row r="49" spans="1:13" s="13" customFormat="1" ht="11.25" customHeight="1">
      <c r="A49" s="324"/>
      <c r="B49" s="194"/>
      <c r="C49" s="21"/>
      <c r="D49" s="21"/>
      <c r="E49" s="21"/>
      <c r="F49" s="43"/>
      <c r="G49" s="163"/>
      <c r="H49" s="59"/>
      <c r="I49" s="59"/>
      <c r="J49" s="60"/>
      <c r="M49" s="21"/>
    </row>
    <row r="50" spans="1:13" s="13" customFormat="1" ht="18.75" customHeight="1">
      <c r="A50" s="324"/>
      <c r="B50" s="344"/>
      <c r="C50" s="21"/>
      <c r="D50" s="21"/>
      <c r="E50" s="21"/>
      <c r="F50" s="24" t="s">
        <v>264</v>
      </c>
      <c r="G50" s="661"/>
      <c r="H50" s="59" t="s">
        <v>104</v>
      </c>
      <c r="I50" s="59" t="s">
        <v>75</v>
      </c>
      <c r="J50" s="60"/>
      <c r="M50" s="21"/>
    </row>
    <row r="51" spans="1:13" s="13" customFormat="1" ht="3.75" customHeight="1">
      <c r="A51" s="324"/>
      <c r="B51" s="194"/>
      <c r="C51" s="21"/>
      <c r="D51" s="21"/>
      <c r="E51" s="21"/>
      <c r="F51" s="43"/>
      <c r="G51" s="163"/>
      <c r="H51" s="59"/>
      <c r="I51" s="59"/>
      <c r="J51" s="60"/>
      <c r="M51" s="21"/>
    </row>
    <row r="52" spans="1:13" s="13" customFormat="1" ht="26.25" customHeight="1">
      <c r="A52" s="324"/>
      <c r="B52" s="344"/>
      <c r="C52" s="21"/>
      <c r="D52" s="21"/>
      <c r="E52" s="21"/>
      <c r="F52" s="24" t="s">
        <v>263</v>
      </c>
      <c r="G52" s="356"/>
      <c r="H52" s="59" t="s">
        <v>104</v>
      </c>
      <c r="I52" s="59" t="s">
        <v>75</v>
      </c>
      <c r="J52" s="60"/>
      <c r="M52" s="21"/>
    </row>
    <row r="53" spans="1:13" s="13" customFormat="1" ht="3.75" customHeight="1" thickBot="1">
      <c r="A53" s="324"/>
      <c r="B53" s="194"/>
      <c r="C53" s="21"/>
      <c r="D53" s="21"/>
      <c r="E53" s="21"/>
      <c r="F53" s="43"/>
      <c r="G53" s="163"/>
      <c r="H53" s="59"/>
      <c r="I53" s="59"/>
      <c r="J53" s="60"/>
      <c r="M53" s="21"/>
    </row>
    <row r="54" spans="1:13" s="13" customFormat="1" ht="17.25" customHeight="1" thickBot="1">
      <c r="A54" s="324"/>
      <c r="B54" s="544" t="s">
        <v>262</v>
      </c>
      <c r="C54" s="673"/>
      <c r="D54" s="673"/>
      <c r="E54" s="673"/>
      <c r="F54" s="43" t="s">
        <v>178</v>
      </c>
      <c r="G54" s="276" t="str">
        <f>IF(OR(G52="",G50=""),"",(G50/G52)*100-100)</f>
        <v/>
      </c>
      <c r="H54" s="344" t="s">
        <v>95</v>
      </c>
      <c r="I54" s="344"/>
      <c r="J54" s="60"/>
      <c r="M54" s="21"/>
    </row>
    <row r="55" spans="1:13" s="13" customFormat="1" ht="15" customHeight="1">
      <c r="A55" s="324"/>
      <c r="B55" s="673"/>
      <c r="C55" s="673"/>
      <c r="D55" s="673"/>
      <c r="E55" s="673"/>
      <c r="F55" s="43"/>
      <c r="G55" s="297"/>
      <c r="H55" s="297"/>
      <c r="I55" s="344"/>
      <c r="J55" s="60"/>
      <c r="M55" s="21"/>
    </row>
    <row r="56" spans="1:13" s="13" customFormat="1" ht="16.5" customHeight="1" thickBot="1">
      <c r="A56" s="652"/>
      <c r="B56" s="653" t="s">
        <v>182</v>
      </c>
      <c r="C56" s="653"/>
      <c r="D56" s="654">
        <f>5</f>
        <v>5</v>
      </c>
      <c r="E56" s="655">
        <v>-10</v>
      </c>
      <c r="F56" s="656"/>
      <c r="G56" s="657"/>
      <c r="H56" s="657"/>
      <c r="I56" s="658"/>
      <c r="J56" s="659"/>
      <c r="M56" s="21"/>
    </row>
    <row r="57" spans="1:13" s="13" customFormat="1" ht="9.75" customHeight="1">
      <c r="A57" s="21"/>
      <c r="B57" s="21"/>
      <c r="C57" s="21"/>
      <c r="D57" s="21"/>
      <c r="E57" s="21"/>
      <c r="F57" s="21"/>
      <c r="G57" s="21"/>
      <c r="H57" s="21"/>
      <c r="I57" s="21"/>
      <c r="J57" s="21"/>
    </row>
    <row r="58" spans="1:13" ht="15" customHeight="1" thickBot="1">
      <c r="A58" s="106"/>
      <c r="B58" s="106"/>
      <c r="C58" s="106"/>
      <c r="D58" s="106"/>
      <c r="E58" s="106"/>
      <c r="F58" s="106"/>
      <c r="G58" s="106"/>
      <c r="H58" s="106"/>
      <c r="I58" s="106"/>
      <c r="J58" s="106"/>
    </row>
    <row r="59" spans="1:13" s="13" customFormat="1" ht="19.5" customHeight="1" thickBot="1">
      <c r="A59" s="535" t="str">
        <f>+A2</f>
        <v>業務用厨房熱機器等性能測定結果　【電気機器】</v>
      </c>
      <c r="B59" s="536"/>
      <c r="C59" s="536"/>
      <c r="D59" s="536"/>
      <c r="E59" s="536"/>
      <c r="F59" s="536"/>
      <c r="G59" s="536"/>
      <c r="H59" s="536"/>
      <c r="I59" s="536"/>
      <c r="J59" s="537"/>
    </row>
    <row r="60" spans="1:13" s="13" customFormat="1" ht="28.5" customHeight="1" thickTop="1">
      <c r="A60" s="267" t="s">
        <v>243</v>
      </c>
      <c r="B60" s="545" t="str">
        <f>+B3</f>
        <v>電子レンジ　　（１．定格消費電力）</v>
      </c>
      <c r="C60" s="546"/>
      <c r="D60" s="546"/>
      <c r="E60" s="546"/>
      <c r="F60" s="546"/>
      <c r="G60" s="546"/>
      <c r="H60" s="546"/>
      <c r="I60" s="546"/>
      <c r="J60" s="547"/>
    </row>
    <row r="61" spans="1:13" s="13" customFormat="1" ht="20.100000000000001" customHeight="1" thickBot="1">
      <c r="A61" s="18" t="s">
        <v>0</v>
      </c>
      <c r="B61" s="538" t="str">
        <f>IF(表紙!$B$6=0,"",表紙!$B$6)</f>
        <v/>
      </c>
      <c r="C61" s="538"/>
      <c r="D61" s="539"/>
      <c r="E61" s="540"/>
      <c r="F61" s="118" t="s">
        <v>1</v>
      </c>
      <c r="G61" s="541" t="str">
        <f>IF(表紙!$G$5=0,"",表紙!$G$5)</f>
        <v/>
      </c>
      <c r="H61" s="542"/>
      <c r="I61" s="542"/>
      <c r="J61" s="543"/>
    </row>
    <row r="62" spans="1:13">
      <c r="A62" s="19"/>
      <c r="B62" s="209"/>
      <c r="C62" s="21"/>
      <c r="D62" s="21"/>
      <c r="E62" s="21"/>
      <c r="F62" s="21"/>
      <c r="G62" s="21"/>
      <c r="H62" s="21"/>
      <c r="I62" s="21"/>
      <c r="J62" s="22"/>
    </row>
    <row r="63" spans="1:13">
      <c r="A63" s="74"/>
      <c r="B63" s="344" t="s">
        <v>18</v>
      </c>
      <c r="C63" s="351"/>
      <c r="D63" s="351"/>
      <c r="E63" s="351"/>
      <c r="F63" s="351"/>
      <c r="G63" s="351"/>
      <c r="H63" s="351"/>
      <c r="I63" s="21"/>
      <c r="J63" s="22"/>
    </row>
    <row r="64" spans="1:13">
      <c r="A64" s="74"/>
      <c r="B64" s="21"/>
      <c r="C64" s="351"/>
      <c r="D64" s="351"/>
      <c r="E64" s="351"/>
      <c r="F64" s="351"/>
      <c r="G64" s="351"/>
      <c r="H64" s="351"/>
      <c r="I64" s="21"/>
      <c r="J64" s="22"/>
    </row>
    <row r="65" spans="1:10">
      <c r="A65" s="74"/>
      <c r="B65" s="21"/>
      <c r="C65" s="351"/>
      <c r="D65" s="351"/>
      <c r="E65" s="351"/>
      <c r="F65" s="351"/>
      <c r="G65" s="351"/>
      <c r="H65" s="351"/>
      <c r="I65" s="21"/>
      <c r="J65" s="22"/>
    </row>
    <row r="66" spans="1:10">
      <c r="A66" s="74"/>
      <c r="B66" s="21"/>
      <c r="C66" s="351"/>
      <c r="D66" s="351"/>
      <c r="E66" s="351"/>
      <c r="F66" s="351"/>
      <c r="G66" s="351"/>
      <c r="H66" s="351"/>
      <c r="I66" s="21"/>
      <c r="J66" s="22"/>
    </row>
    <row r="67" spans="1:10">
      <c r="A67" s="74"/>
      <c r="B67" s="21"/>
      <c r="C67" s="351"/>
      <c r="D67" s="351"/>
      <c r="E67" s="351"/>
      <c r="F67" s="351"/>
      <c r="G67" s="351"/>
      <c r="H67" s="351"/>
      <c r="I67" s="21"/>
      <c r="J67" s="22"/>
    </row>
    <row r="68" spans="1:10">
      <c r="A68" s="74"/>
      <c r="B68" s="21"/>
      <c r="C68" s="351"/>
      <c r="D68" s="351"/>
      <c r="E68" s="351"/>
      <c r="F68" s="351"/>
      <c r="G68" s="351"/>
      <c r="H68" s="351"/>
      <c r="I68" s="21"/>
      <c r="J68" s="22"/>
    </row>
    <row r="69" spans="1:10">
      <c r="A69" s="74"/>
      <c r="B69" s="21"/>
      <c r="C69" s="351"/>
      <c r="D69" s="351"/>
      <c r="E69" s="351"/>
      <c r="F69" s="351"/>
      <c r="G69" s="351"/>
      <c r="H69" s="351"/>
      <c r="I69" s="21"/>
      <c r="J69" s="22"/>
    </row>
    <row r="70" spans="1:10">
      <c r="A70" s="74"/>
      <c r="B70" s="21"/>
      <c r="C70" s="351"/>
      <c r="D70" s="351"/>
      <c r="E70" s="351"/>
      <c r="F70" s="351"/>
      <c r="G70" s="351"/>
      <c r="H70" s="351"/>
      <c r="I70" s="21"/>
      <c r="J70" s="22"/>
    </row>
    <row r="71" spans="1:10">
      <c r="A71" s="74"/>
      <c r="B71" s="21"/>
      <c r="C71" s="351"/>
      <c r="D71" s="351"/>
      <c r="E71" s="351"/>
      <c r="F71" s="351"/>
      <c r="G71" s="351"/>
      <c r="H71" s="351"/>
      <c r="I71" s="21"/>
      <c r="J71" s="22"/>
    </row>
    <row r="72" spans="1:10">
      <c r="A72" s="74"/>
      <c r="B72" s="21"/>
      <c r="C72" s="351"/>
      <c r="D72" s="351"/>
      <c r="E72" s="351"/>
      <c r="F72" s="351"/>
      <c r="G72" s="351"/>
      <c r="H72" s="351"/>
      <c r="I72" s="21"/>
      <c r="J72" s="22"/>
    </row>
    <row r="73" spans="1:10">
      <c r="A73" s="74"/>
      <c r="B73" s="21"/>
      <c r="C73" s="21"/>
      <c r="D73" s="21"/>
      <c r="E73" s="21"/>
      <c r="F73" s="21"/>
      <c r="G73" s="21"/>
      <c r="H73" s="21"/>
      <c r="I73" s="21"/>
      <c r="J73" s="22"/>
    </row>
    <row r="74" spans="1:10">
      <c r="A74" s="74"/>
      <c r="B74" s="21"/>
      <c r="C74" s="21"/>
      <c r="D74" s="21"/>
      <c r="E74" s="21"/>
      <c r="F74" s="21"/>
      <c r="G74" s="21"/>
      <c r="H74" s="21"/>
      <c r="I74" s="21"/>
      <c r="J74" s="22"/>
    </row>
    <row r="75" spans="1:10">
      <c r="A75" s="74"/>
      <c r="B75" s="21"/>
      <c r="C75" s="21"/>
      <c r="D75" s="21"/>
      <c r="E75" s="21"/>
      <c r="F75" s="21"/>
      <c r="G75" s="21"/>
      <c r="H75" s="21"/>
      <c r="I75" s="21"/>
      <c r="J75" s="22"/>
    </row>
    <row r="76" spans="1:10">
      <c r="A76" s="74"/>
      <c r="B76" s="21"/>
      <c r="C76" s="106"/>
      <c r="D76" s="21"/>
      <c r="E76" s="21"/>
      <c r="F76" s="21"/>
      <c r="G76" s="21"/>
      <c r="H76" s="21"/>
      <c r="I76" s="21"/>
      <c r="J76" s="22"/>
    </row>
    <row r="77" spans="1:10">
      <c r="A77" s="74"/>
      <c r="B77" s="21"/>
      <c r="C77" s="106"/>
      <c r="D77" s="21"/>
      <c r="E77" s="21"/>
      <c r="F77" s="21"/>
      <c r="G77" s="21"/>
      <c r="H77" s="21"/>
      <c r="I77" s="21"/>
      <c r="J77" s="22"/>
    </row>
    <row r="78" spans="1:10">
      <c r="A78" s="74"/>
      <c r="B78" s="21"/>
      <c r="C78" s="106"/>
      <c r="D78" s="21"/>
      <c r="E78" s="21"/>
      <c r="F78" s="21"/>
      <c r="G78" s="21"/>
      <c r="H78" s="21"/>
      <c r="I78" s="21"/>
      <c r="J78" s="22"/>
    </row>
    <row r="79" spans="1:10">
      <c r="A79" s="74"/>
      <c r="B79" s="344" t="s">
        <v>179</v>
      </c>
      <c r="C79" s="106"/>
      <c r="D79" s="21"/>
      <c r="E79" s="21"/>
      <c r="F79" s="21"/>
      <c r="G79" s="21"/>
      <c r="H79" s="21"/>
      <c r="I79" s="21"/>
      <c r="J79" s="22"/>
    </row>
    <row r="80" spans="1:10">
      <c r="A80" s="74"/>
      <c r="B80" s="106"/>
      <c r="C80" s="21"/>
      <c r="D80" s="21"/>
      <c r="E80" s="21"/>
      <c r="F80" s="21"/>
      <c r="G80" s="21"/>
      <c r="H80" s="21"/>
      <c r="I80" s="21"/>
      <c r="J80" s="22"/>
    </row>
    <row r="81" spans="1:10">
      <c r="A81" s="74"/>
      <c r="B81" s="21"/>
      <c r="C81" s="21"/>
      <c r="D81" s="21"/>
      <c r="E81" s="21"/>
      <c r="F81" s="21"/>
      <c r="G81" s="21"/>
      <c r="H81" s="21"/>
      <c r="I81" s="21"/>
      <c r="J81" s="22"/>
    </row>
    <row r="82" spans="1:10">
      <c r="A82" s="74"/>
      <c r="B82" s="21"/>
      <c r="C82" s="21"/>
      <c r="D82" s="21"/>
      <c r="E82" s="21"/>
      <c r="F82" s="21"/>
      <c r="G82" s="21"/>
      <c r="H82" s="21"/>
      <c r="I82" s="21"/>
      <c r="J82" s="22"/>
    </row>
    <row r="83" spans="1:10">
      <c r="A83" s="74"/>
      <c r="B83" s="21"/>
      <c r="C83" s="21"/>
      <c r="D83" s="21"/>
      <c r="E83" s="21"/>
      <c r="F83" s="21"/>
      <c r="G83" s="21"/>
      <c r="H83" s="21"/>
      <c r="I83" s="21"/>
      <c r="J83" s="22"/>
    </row>
    <row r="84" spans="1:10">
      <c r="A84" s="74"/>
      <c r="B84" s="21"/>
      <c r="C84" s="21"/>
      <c r="D84" s="21"/>
      <c r="E84" s="21"/>
      <c r="F84" s="21"/>
      <c r="G84" s="21"/>
      <c r="H84" s="21"/>
      <c r="I84" s="21"/>
      <c r="J84" s="22"/>
    </row>
    <row r="85" spans="1:10">
      <c r="A85" s="74"/>
      <c r="B85" s="21"/>
      <c r="C85" s="21"/>
      <c r="D85" s="21"/>
      <c r="E85" s="21"/>
      <c r="F85" s="21"/>
      <c r="G85" s="21"/>
      <c r="H85" s="21"/>
      <c r="I85" s="21"/>
      <c r="J85" s="22"/>
    </row>
    <row r="86" spans="1:10">
      <c r="A86" s="74"/>
      <c r="B86" s="21"/>
      <c r="C86" s="21"/>
      <c r="D86" s="21"/>
      <c r="E86" s="21"/>
      <c r="F86" s="21"/>
      <c r="G86" s="21"/>
      <c r="H86" s="21"/>
      <c r="I86" s="21"/>
      <c r="J86" s="22"/>
    </row>
    <row r="87" spans="1:10">
      <c r="A87" s="74"/>
      <c r="B87" s="21"/>
      <c r="C87" s="21"/>
      <c r="D87" s="21"/>
      <c r="E87" s="21"/>
      <c r="F87" s="21"/>
      <c r="G87" s="21"/>
      <c r="H87" s="21"/>
      <c r="I87" s="21"/>
      <c r="J87" s="22"/>
    </row>
    <row r="88" spans="1:10">
      <c r="A88" s="74"/>
      <c r="B88" s="21"/>
      <c r="C88" s="21"/>
      <c r="D88" s="21"/>
      <c r="E88" s="21"/>
      <c r="F88" s="21"/>
      <c r="G88" s="21"/>
      <c r="H88" s="21"/>
      <c r="I88" s="21"/>
      <c r="J88" s="22"/>
    </row>
    <row r="89" spans="1:10">
      <c r="A89" s="74"/>
      <c r="B89" s="21"/>
      <c r="C89" s="21"/>
      <c r="D89" s="21"/>
      <c r="E89" s="21"/>
      <c r="F89" s="21"/>
      <c r="G89" s="21"/>
      <c r="H89" s="21"/>
      <c r="I89" s="21"/>
      <c r="J89" s="22"/>
    </row>
    <row r="90" spans="1:10">
      <c r="A90" s="74"/>
      <c r="B90" s="21"/>
      <c r="C90" s="21"/>
      <c r="D90" s="21"/>
      <c r="E90" s="21"/>
      <c r="F90" s="21"/>
      <c r="G90" s="21"/>
      <c r="H90" s="21"/>
      <c r="I90" s="21"/>
      <c r="J90" s="22"/>
    </row>
    <row r="91" spans="1:10">
      <c r="A91" s="74"/>
      <c r="B91" s="21"/>
      <c r="C91" s="21"/>
      <c r="D91" s="21"/>
      <c r="E91" s="21"/>
      <c r="F91" s="21"/>
      <c r="G91" s="21"/>
      <c r="H91" s="21"/>
      <c r="I91" s="21"/>
      <c r="J91" s="22"/>
    </row>
    <row r="92" spans="1:10">
      <c r="A92" s="74"/>
      <c r="B92" s="21"/>
      <c r="C92" s="21"/>
      <c r="D92" s="21"/>
      <c r="E92" s="21"/>
      <c r="F92" s="21"/>
      <c r="G92" s="21"/>
      <c r="H92" s="21"/>
      <c r="I92" s="21"/>
      <c r="J92" s="22"/>
    </row>
    <row r="93" spans="1:10">
      <c r="A93" s="74"/>
      <c r="B93" s="21"/>
      <c r="C93" s="21"/>
      <c r="D93" s="21"/>
      <c r="E93" s="21"/>
      <c r="F93" s="21"/>
      <c r="G93" s="21"/>
      <c r="H93" s="21"/>
      <c r="I93" s="21"/>
      <c r="J93" s="22"/>
    </row>
    <row r="94" spans="1:10">
      <c r="A94" s="74"/>
      <c r="B94" s="21"/>
      <c r="C94" s="21"/>
      <c r="D94" s="21"/>
      <c r="E94" s="21"/>
      <c r="F94" s="21"/>
      <c r="G94" s="21"/>
      <c r="H94" s="21"/>
      <c r="I94" s="21"/>
      <c r="J94" s="22"/>
    </row>
    <row r="95" spans="1:10">
      <c r="A95" s="74"/>
      <c r="B95" s="21"/>
      <c r="C95" s="21"/>
      <c r="D95" s="21"/>
      <c r="E95" s="21"/>
      <c r="F95" s="21"/>
      <c r="G95" s="21"/>
      <c r="H95" s="21"/>
      <c r="I95" s="21"/>
      <c r="J95" s="22"/>
    </row>
    <row r="96" spans="1:10">
      <c r="A96" s="74"/>
      <c r="B96" s="21"/>
      <c r="C96" s="21"/>
      <c r="D96" s="21"/>
      <c r="E96" s="21"/>
      <c r="F96" s="21"/>
      <c r="G96" s="21"/>
      <c r="H96" s="21"/>
      <c r="I96" s="21"/>
      <c r="J96" s="22"/>
    </row>
    <row r="97" spans="1:10">
      <c r="A97" s="74"/>
      <c r="B97" s="21"/>
      <c r="C97" s="21"/>
      <c r="D97" s="21"/>
      <c r="E97" s="21"/>
      <c r="F97" s="21"/>
      <c r="G97" s="21"/>
      <c r="H97" s="21"/>
      <c r="I97" s="21"/>
      <c r="J97" s="22"/>
    </row>
    <row r="98" spans="1:10">
      <c r="A98" s="74"/>
      <c r="B98" s="21"/>
      <c r="C98" s="21"/>
      <c r="D98" s="21"/>
      <c r="E98" s="21"/>
      <c r="F98" s="21"/>
      <c r="G98" s="21"/>
      <c r="H98" s="21"/>
      <c r="I98" s="21"/>
      <c r="J98" s="22"/>
    </row>
    <row r="99" spans="1:10">
      <c r="A99" s="74"/>
      <c r="B99" s="21"/>
      <c r="C99" s="21"/>
      <c r="D99" s="21"/>
      <c r="E99" s="21"/>
      <c r="F99" s="21"/>
      <c r="G99" s="21"/>
      <c r="H99" s="21"/>
      <c r="I99" s="21"/>
      <c r="J99" s="22"/>
    </row>
    <row r="100" spans="1:10">
      <c r="A100" s="74"/>
      <c r="B100" s="21"/>
      <c r="C100" s="21"/>
      <c r="D100" s="21"/>
      <c r="E100" s="21"/>
      <c r="F100" s="21"/>
      <c r="G100" s="21"/>
      <c r="H100" s="21"/>
      <c r="I100" s="21"/>
      <c r="J100" s="22"/>
    </row>
    <row r="101" spans="1:10">
      <c r="A101" s="74"/>
      <c r="B101" s="21"/>
      <c r="C101" s="21"/>
      <c r="D101" s="21"/>
      <c r="E101" s="21"/>
      <c r="F101" s="21"/>
      <c r="G101" s="21"/>
      <c r="H101" s="21"/>
      <c r="I101" s="21"/>
      <c r="J101" s="22"/>
    </row>
    <row r="102" spans="1:10">
      <c r="A102" s="74"/>
      <c r="B102" s="21"/>
      <c r="C102" s="21"/>
      <c r="D102" s="21"/>
      <c r="E102" s="21"/>
      <c r="F102" s="21"/>
      <c r="G102" s="21"/>
      <c r="H102" s="21"/>
      <c r="I102" s="21"/>
      <c r="J102" s="22"/>
    </row>
    <row r="103" spans="1:10">
      <c r="A103" s="74"/>
      <c r="B103" s="21"/>
      <c r="C103" s="21"/>
      <c r="D103" s="21"/>
      <c r="E103" s="21"/>
      <c r="F103" s="21"/>
      <c r="G103" s="21"/>
      <c r="H103" s="21"/>
      <c r="I103" s="21"/>
      <c r="J103" s="22"/>
    </row>
    <row r="104" spans="1:10">
      <c r="A104" s="74"/>
      <c r="B104" s="21"/>
      <c r="C104" s="21"/>
      <c r="D104" s="21"/>
      <c r="E104" s="21"/>
      <c r="F104" s="21"/>
      <c r="G104" s="21"/>
      <c r="H104" s="21"/>
      <c r="I104" s="21"/>
      <c r="J104" s="22"/>
    </row>
    <row r="105" spans="1:10">
      <c r="A105" s="74"/>
      <c r="B105" s="21"/>
      <c r="C105" s="21"/>
      <c r="D105" s="21"/>
      <c r="E105" s="21"/>
      <c r="F105" s="21"/>
      <c r="G105" s="21"/>
      <c r="H105" s="21"/>
      <c r="I105" s="21"/>
      <c r="J105" s="22"/>
    </row>
    <row r="106" spans="1:10">
      <c r="A106" s="74"/>
      <c r="B106" s="21"/>
      <c r="C106" s="21"/>
      <c r="D106" s="21"/>
      <c r="E106" s="21"/>
      <c r="F106" s="21"/>
      <c r="G106" s="21"/>
      <c r="H106" s="21"/>
      <c r="I106" s="21"/>
      <c r="J106" s="22"/>
    </row>
    <row r="107" spans="1:10" ht="17.25" customHeight="1">
      <c r="A107" s="74"/>
      <c r="B107" s="21"/>
      <c r="C107" s="21"/>
      <c r="D107" s="21"/>
      <c r="E107" s="21"/>
      <c r="F107" s="21"/>
      <c r="G107" s="21"/>
      <c r="H107" s="21"/>
      <c r="I107" s="21"/>
      <c r="J107" s="22"/>
    </row>
    <row r="108" spans="1:10">
      <c r="A108" s="74"/>
      <c r="B108" s="21"/>
      <c r="C108" s="21"/>
      <c r="D108" s="21"/>
      <c r="E108" s="21"/>
      <c r="F108" s="21"/>
      <c r="G108" s="21"/>
      <c r="H108" s="21"/>
      <c r="I108" s="21"/>
      <c r="J108" s="22"/>
    </row>
    <row r="109" spans="1:10" ht="16.5" customHeight="1">
      <c r="A109" s="74"/>
      <c r="B109" s="21"/>
      <c r="C109" s="21"/>
      <c r="D109" s="21"/>
      <c r="E109" s="21"/>
      <c r="F109" s="21"/>
      <c r="G109" s="21"/>
      <c r="H109" s="21"/>
      <c r="I109" s="21"/>
      <c r="J109" s="22"/>
    </row>
    <row r="110" spans="1:10" ht="15" customHeight="1">
      <c r="A110" s="74"/>
      <c r="B110" s="21"/>
      <c r="C110" s="21"/>
      <c r="D110" s="21"/>
      <c r="E110" s="21"/>
      <c r="F110" s="21"/>
      <c r="G110" s="21"/>
      <c r="H110" s="21"/>
      <c r="I110" s="21"/>
      <c r="J110" s="22"/>
    </row>
    <row r="111" spans="1:10" ht="14.25" thickBot="1">
      <c r="A111" s="78"/>
      <c r="B111" s="79"/>
      <c r="C111" s="79"/>
      <c r="D111" s="79"/>
      <c r="E111" s="79"/>
      <c r="F111" s="79"/>
      <c r="G111" s="79"/>
      <c r="H111" s="79"/>
      <c r="I111" s="79"/>
      <c r="J111" s="80"/>
    </row>
    <row r="112" spans="1:10" ht="5.25" customHeight="1"/>
  </sheetData>
  <sheetProtection password="89E8" sheet="1" objects="1" scenarios="1" selectLockedCells="1"/>
  <mergeCells count="20">
    <mergeCell ref="B46:E47"/>
    <mergeCell ref="B48:C48"/>
    <mergeCell ref="A2:J2"/>
    <mergeCell ref="B4:E4"/>
    <mergeCell ref="G4:J4"/>
    <mergeCell ref="C5:D5"/>
    <mergeCell ref="B3:J3"/>
    <mergeCell ref="A5:B5"/>
    <mergeCell ref="B8:I9"/>
    <mergeCell ref="B14:I15"/>
    <mergeCell ref="B56:C56"/>
    <mergeCell ref="A59:J59"/>
    <mergeCell ref="B33:I40"/>
    <mergeCell ref="B61:E61"/>
    <mergeCell ref="G61:J61"/>
    <mergeCell ref="B54:E55"/>
    <mergeCell ref="B60:J60"/>
    <mergeCell ref="B17:I23"/>
    <mergeCell ref="B29:E30"/>
    <mergeCell ref="B31:C31"/>
  </mergeCells>
  <phoneticPr fontId="3"/>
  <conditionalFormatting sqref="G54">
    <cfRule type="expression" dxfId="5" priority="13" stopIfTrue="1">
      <formula>OR(+$G$54&gt;$D$56,$G$54&lt;$E$56)</formula>
    </cfRule>
  </conditionalFormatting>
  <conditionalFormatting sqref="G42 G50 G44">
    <cfRule type="expression" dxfId="4" priority="8" stopIfTrue="1">
      <formula>AND($L$42&lt;&gt;"選択してください",$L$42&lt;&gt;"なし")</formula>
    </cfRule>
  </conditionalFormatting>
  <conditionalFormatting sqref="G52">
    <cfRule type="expression" dxfId="3" priority="7" stopIfTrue="1">
      <formula>AND($L$42&lt;&gt;"選択してください",$L$42&lt;&gt;"なし")</formula>
    </cfRule>
  </conditionalFormatting>
  <conditionalFormatting sqref="H30 H47">
    <cfRule type="expression" dxfId="2" priority="20" stopIfTrue="1">
      <formula>OR(+#REF!&gt;#REF!,#REF!&lt;#REF!)</formula>
    </cfRule>
  </conditionalFormatting>
  <conditionalFormatting sqref="G29:G30 G46:G47">
    <cfRule type="expression" dxfId="1" priority="21" stopIfTrue="1">
      <formula>OR(+#REF!&gt;#REF!,#REF!&lt;#REF!)</formula>
    </cfRule>
  </conditionalFormatting>
  <conditionalFormatting sqref="G27 G25">
    <cfRule type="expression" dxfId="0" priority="1">
      <formula>OR($L$42="選択してください",$L$42="なし")</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57" max="16383" man="1"/>
    <brk id="1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Normal="100" zoomScaleSheetLayoutView="100" workbookViewId="0">
      <selection activeCell="C5" sqref="C5:D5"/>
    </sheetView>
  </sheetViews>
  <sheetFormatPr defaultRowHeight="13.5"/>
  <cols>
    <col min="1" max="1" width="10.375" style="12" customWidth="1"/>
    <col min="2" max="2" width="5.875" style="12" customWidth="1"/>
    <col min="3" max="3" width="8.25" style="12" customWidth="1"/>
    <col min="4" max="5" width="10" style="12" customWidth="1"/>
    <col min="6" max="7" width="9.25" style="12" customWidth="1"/>
    <col min="8" max="9" width="9" style="12" customWidth="1"/>
    <col min="10" max="10" width="7.5" style="12" customWidth="1"/>
    <col min="11" max="11" width="11.375" style="12" customWidth="1"/>
    <col min="12" max="16384" width="9" style="12"/>
  </cols>
  <sheetData>
    <row r="1" spans="1:13" ht="16.5" customHeight="1" thickBot="1">
      <c r="A1" s="106"/>
      <c r="B1" s="21"/>
      <c r="C1" s="21"/>
      <c r="D1" s="21"/>
      <c r="E1" s="21"/>
      <c r="F1" s="21"/>
      <c r="G1" s="21"/>
      <c r="H1" s="21"/>
      <c r="I1" s="21"/>
      <c r="J1" s="21"/>
    </row>
    <row r="2" spans="1:13" s="13" customFormat="1" ht="22.5" customHeight="1" thickTop="1" thickBot="1">
      <c r="A2" s="554" t="str">
        <f>+表紙!A2</f>
        <v>業務用厨房熱機器等性能測定結果　【電気機器】</v>
      </c>
      <c r="B2" s="555"/>
      <c r="C2" s="555"/>
      <c r="D2" s="555"/>
      <c r="E2" s="555"/>
      <c r="F2" s="555"/>
      <c r="G2" s="555"/>
      <c r="H2" s="555"/>
      <c r="I2" s="555"/>
      <c r="J2" s="556"/>
    </row>
    <row r="3" spans="1:13" s="13" customFormat="1" ht="28.5" customHeight="1" thickTop="1">
      <c r="A3" s="14" t="s">
        <v>38</v>
      </c>
      <c r="B3" s="545" t="str">
        <f>表紙!B3&amp;"　　（２．熱効率）"</f>
        <v>電子レンジ　　（２．熱効率）</v>
      </c>
      <c r="C3" s="546"/>
      <c r="D3" s="563"/>
      <c r="E3" s="563"/>
      <c r="F3" s="563"/>
      <c r="G3" s="563"/>
      <c r="H3" s="563"/>
      <c r="I3" s="563"/>
      <c r="J3" s="564"/>
    </row>
    <row r="4" spans="1:13" s="13" customFormat="1" ht="20.100000000000001" customHeight="1" thickBot="1">
      <c r="A4" s="18" t="s">
        <v>0</v>
      </c>
      <c r="B4" s="565" t="str">
        <f>IF(表紙!B6=0,"",表紙!B6)</f>
        <v/>
      </c>
      <c r="C4" s="565"/>
      <c r="D4" s="566"/>
      <c r="E4" s="567"/>
      <c r="F4" s="118" t="s">
        <v>1</v>
      </c>
      <c r="G4" s="568" t="str">
        <f>IF(表紙!$G$5=0,"",表紙!$G$5)</f>
        <v/>
      </c>
      <c r="H4" s="569"/>
      <c r="I4" s="569"/>
      <c r="J4" s="570"/>
    </row>
    <row r="5" spans="1:13" s="13" customFormat="1" ht="18" customHeight="1" thickBot="1">
      <c r="A5" s="549" t="s">
        <v>48</v>
      </c>
      <c r="B5" s="550"/>
      <c r="C5" s="677"/>
      <c r="D5" s="678"/>
      <c r="E5" s="119" t="s">
        <v>49</v>
      </c>
      <c r="F5" s="248"/>
      <c r="G5" s="120" t="s">
        <v>50</v>
      </c>
      <c r="H5" s="259"/>
      <c r="I5" s="120" t="s">
        <v>66</v>
      </c>
      <c r="J5" s="258"/>
    </row>
    <row r="6" spans="1:13" ht="19.149999999999999" customHeight="1">
      <c r="A6" s="74"/>
      <c r="B6" s="571" t="s">
        <v>253</v>
      </c>
      <c r="C6" s="571"/>
      <c r="D6" s="571"/>
      <c r="E6" s="571"/>
      <c r="F6" s="571"/>
      <c r="G6" s="571"/>
      <c r="H6" s="571"/>
      <c r="I6" s="571"/>
      <c r="J6" s="22"/>
      <c r="M6" s="247"/>
    </row>
    <row r="7" spans="1:13" ht="19.149999999999999" customHeight="1">
      <c r="A7" s="74"/>
      <c r="B7" s="572"/>
      <c r="C7" s="572"/>
      <c r="D7" s="572"/>
      <c r="E7" s="572"/>
      <c r="F7" s="572"/>
      <c r="G7" s="572"/>
      <c r="H7" s="572"/>
      <c r="I7" s="572"/>
      <c r="J7" s="22"/>
    </row>
    <row r="8" spans="1:13" ht="19.149999999999999" customHeight="1">
      <c r="A8" s="74"/>
      <c r="B8" s="572"/>
      <c r="C8" s="572"/>
      <c r="D8" s="572"/>
      <c r="E8" s="572"/>
      <c r="F8" s="572"/>
      <c r="G8" s="572"/>
      <c r="H8" s="572"/>
      <c r="I8" s="572"/>
      <c r="J8" s="22"/>
    </row>
    <row r="9" spans="1:13" ht="19.149999999999999" customHeight="1">
      <c r="A9" s="74"/>
      <c r="B9" s="572"/>
      <c r="C9" s="572"/>
      <c r="D9" s="572"/>
      <c r="E9" s="572"/>
      <c r="F9" s="572"/>
      <c r="G9" s="572"/>
      <c r="H9" s="572"/>
      <c r="I9" s="572"/>
      <c r="J9" s="22"/>
    </row>
    <row r="10" spans="1:13" ht="19.149999999999999" customHeight="1">
      <c r="A10" s="74"/>
      <c r="B10" s="572"/>
      <c r="C10" s="572"/>
      <c r="D10" s="572"/>
      <c r="E10" s="572"/>
      <c r="F10" s="572"/>
      <c r="G10" s="572"/>
      <c r="H10" s="572"/>
      <c r="I10" s="572"/>
      <c r="J10" s="22"/>
    </row>
    <row r="11" spans="1:13" ht="19.149999999999999" customHeight="1">
      <c r="A11" s="74"/>
      <c r="B11" s="572"/>
      <c r="C11" s="572"/>
      <c r="D11" s="572"/>
      <c r="E11" s="572"/>
      <c r="F11" s="572"/>
      <c r="G11" s="572"/>
      <c r="H11" s="572"/>
      <c r="I11" s="572"/>
      <c r="J11" s="22"/>
    </row>
    <row r="12" spans="1:13" ht="19.149999999999999" customHeight="1">
      <c r="A12" s="74"/>
      <c r="B12" s="572"/>
      <c r="C12" s="572"/>
      <c r="D12" s="572"/>
      <c r="E12" s="572"/>
      <c r="F12" s="572"/>
      <c r="G12" s="572"/>
      <c r="H12" s="572"/>
      <c r="I12" s="572"/>
      <c r="J12" s="22"/>
    </row>
    <row r="13" spans="1:13" ht="21" customHeight="1">
      <c r="A13" s="74"/>
      <c r="B13" s="352"/>
      <c r="C13" s="352"/>
      <c r="D13" s="352"/>
      <c r="E13" s="352"/>
      <c r="F13" s="352"/>
      <c r="G13" s="352"/>
      <c r="H13" s="352"/>
      <c r="I13" s="352"/>
      <c r="J13" s="22"/>
    </row>
    <row r="14" spans="1:13" ht="11.25" customHeight="1">
      <c r="A14" s="74"/>
      <c r="B14" s="21"/>
      <c r="C14" s="21"/>
      <c r="D14" s="351"/>
      <c r="E14" s="351"/>
      <c r="F14" s="351"/>
      <c r="G14" s="351"/>
      <c r="H14" s="351"/>
      <c r="I14" s="52"/>
      <c r="J14" s="22"/>
    </row>
    <row r="15" spans="1:13" ht="16.149999999999999" customHeight="1">
      <c r="A15" s="74"/>
      <c r="B15" s="21"/>
      <c r="C15" s="21" t="s">
        <v>219</v>
      </c>
      <c r="D15" s="351"/>
      <c r="E15" s="351"/>
      <c r="F15" s="351"/>
      <c r="G15" s="24" t="s">
        <v>221</v>
      </c>
      <c r="H15" s="5"/>
      <c r="I15" s="52" t="s">
        <v>99</v>
      </c>
      <c r="J15" s="122"/>
    </row>
    <row r="16" spans="1:13" ht="18" customHeight="1">
      <c r="A16" s="74"/>
      <c r="B16" s="21"/>
      <c r="C16" s="66" t="s">
        <v>220</v>
      </c>
      <c r="D16" s="351"/>
      <c r="E16" s="351"/>
      <c r="F16" s="351"/>
      <c r="G16" s="24" t="s">
        <v>222</v>
      </c>
      <c r="H16" s="123">
        <v>4</v>
      </c>
      <c r="I16" s="124" t="s">
        <v>100</v>
      </c>
      <c r="J16" s="22"/>
    </row>
    <row r="17" spans="1:10" ht="18.75" customHeight="1">
      <c r="A17" s="74"/>
      <c r="B17" s="21"/>
      <c r="C17" s="340" t="s">
        <v>69</v>
      </c>
      <c r="D17" s="351"/>
      <c r="E17" s="351"/>
      <c r="F17" s="351"/>
      <c r="G17" s="43" t="s">
        <v>72</v>
      </c>
      <c r="H17" s="125" t="str">
        <f>IF(H15&lt;&gt;"",H15*H16,"")</f>
        <v/>
      </c>
      <c r="I17" s="126" t="s">
        <v>101</v>
      </c>
      <c r="J17" s="127" t="s">
        <v>75</v>
      </c>
    </row>
    <row r="18" spans="1:10" ht="16.5" customHeight="1">
      <c r="A18" s="74"/>
      <c r="B18" s="21"/>
      <c r="C18" s="340" t="s">
        <v>244</v>
      </c>
      <c r="D18" s="351"/>
      <c r="E18" s="351"/>
      <c r="F18" s="351"/>
      <c r="G18" s="24" t="s">
        <v>70</v>
      </c>
      <c r="H18" s="24">
        <v>4.1900000000000004</v>
      </c>
      <c r="I18" s="124" t="s">
        <v>102</v>
      </c>
      <c r="J18" s="22"/>
    </row>
    <row r="19" spans="1:10" ht="21" customHeight="1">
      <c r="A19" s="74"/>
      <c r="B19" s="21"/>
      <c r="C19" s="562" t="s">
        <v>94</v>
      </c>
      <c r="D19" s="562"/>
      <c r="E19" s="562"/>
      <c r="F19" s="562"/>
      <c r="G19" s="128" t="s">
        <v>71</v>
      </c>
      <c r="H19" s="6"/>
      <c r="I19" s="129" t="s">
        <v>103</v>
      </c>
      <c r="J19" s="26" t="s">
        <v>61</v>
      </c>
    </row>
    <row r="20" spans="1:10" ht="22.5" customHeight="1" thickBot="1">
      <c r="A20" s="74"/>
      <c r="B20" s="21"/>
      <c r="C20" s="562"/>
      <c r="D20" s="562"/>
      <c r="E20" s="562"/>
      <c r="F20" s="562"/>
      <c r="G20" s="130"/>
      <c r="H20" s="131"/>
      <c r="I20" s="132"/>
      <c r="J20" s="133"/>
    </row>
    <row r="21" spans="1:10" ht="19.5" customHeight="1" thickBot="1">
      <c r="A21" s="74"/>
      <c r="B21" s="21"/>
      <c r="D21" s="280"/>
      <c r="E21" s="347"/>
      <c r="F21" s="559" t="s">
        <v>188</v>
      </c>
      <c r="G21" s="559"/>
      <c r="H21" s="300" t="str">
        <f>IF(COUNT(H31:H40)=5,H18*H17*AVERAGE(H31:H40)/H19*1000,"")</f>
        <v/>
      </c>
      <c r="I21" s="137" t="s">
        <v>187</v>
      </c>
      <c r="J21" s="133"/>
    </row>
    <row r="22" spans="1:10" ht="15" customHeight="1">
      <c r="A22" s="74"/>
      <c r="B22" s="21"/>
      <c r="D22" s="280"/>
      <c r="E22" s="347"/>
      <c r="F22" s="560" t="s">
        <v>245</v>
      </c>
      <c r="G22" s="560"/>
      <c r="H22" s="560"/>
      <c r="I22" s="560"/>
      <c r="J22" s="561"/>
    </row>
    <row r="23" spans="1:10" ht="17.25" customHeight="1">
      <c r="A23" s="74"/>
      <c r="B23" s="21"/>
      <c r="C23" s="28" t="s">
        <v>117</v>
      </c>
      <c r="D23" s="351"/>
      <c r="E23" s="351"/>
      <c r="F23" s="351"/>
      <c r="G23" s="351"/>
      <c r="H23" s="351"/>
      <c r="I23" s="21"/>
      <c r="J23" s="133"/>
    </row>
    <row r="24" spans="1:10" ht="16.149999999999999" customHeight="1">
      <c r="A24" s="74"/>
      <c r="B24" s="21"/>
      <c r="C24" s="134"/>
      <c r="D24" s="332" t="s">
        <v>230</v>
      </c>
      <c r="E24" s="135"/>
      <c r="F24" s="135"/>
      <c r="G24" s="135"/>
      <c r="H24" s="351"/>
      <c r="I24" s="21"/>
      <c r="J24" s="133"/>
    </row>
    <row r="25" spans="1:10" ht="22.5" customHeight="1">
      <c r="A25" s="74"/>
      <c r="B25" s="21"/>
      <c r="C25" s="351"/>
      <c r="D25" s="351"/>
      <c r="E25" s="351"/>
      <c r="F25" s="351"/>
      <c r="G25" s="136" t="s">
        <v>116</v>
      </c>
      <c r="H25" s="7"/>
      <c r="I25" s="137" t="s">
        <v>104</v>
      </c>
      <c r="J25" s="127" t="s">
        <v>75</v>
      </c>
    </row>
    <row r="26" spans="1:10" ht="18.600000000000001" customHeight="1">
      <c r="A26" s="74"/>
      <c r="C26" s="21" t="s">
        <v>64</v>
      </c>
      <c r="D26" s="351"/>
      <c r="E26" s="351"/>
      <c r="F26" s="351"/>
      <c r="G26" s="71"/>
      <c r="H26" s="138"/>
      <c r="I26" s="21"/>
      <c r="J26" s="133"/>
    </row>
    <row r="27" spans="1:10" ht="23.45" customHeight="1">
      <c r="A27" s="74"/>
      <c r="C27" s="21"/>
      <c r="D27" s="351"/>
      <c r="E27" s="351"/>
      <c r="F27" s="351"/>
      <c r="G27" s="71"/>
      <c r="H27" s="138"/>
      <c r="I27" s="21"/>
      <c r="J27" s="133"/>
    </row>
    <row r="28" spans="1:10" ht="6.75" customHeight="1">
      <c r="A28" s="74"/>
      <c r="B28" s="21"/>
      <c r="C28" s="351"/>
      <c r="D28" s="351"/>
      <c r="E28" s="351"/>
      <c r="F28" s="351"/>
      <c r="G28" s="71"/>
      <c r="H28" s="138"/>
      <c r="I28" s="21"/>
      <c r="J28" s="133"/>
    </row>
    <row r="29" spans="1:10" ht="18.600000000000001" customHeight="1">
      <c r="A29" s="74"/>
      <c r="B29" s="461" t="s">
        <v>229</v>
      </c>
      <c r="C29" s="557"/>
      <c r="D29" s="557"/>
      <c r="E29" s="557"/>
      <c r="F29" s="557"/>
      <c r="G29" s="557"/>
      <c r="H29" s="557"/>
      <c r="I29" s="132"/>
      <c r="J29" s="133"/>
    </row>
    <row r="30" spans="1:10" ht="39.6" customHeight="1" thickBot="1">
      <c r="A30" s="139"/>
      <c r="B30" s="552"/>
      <c r="C30" s="552"/>
      <c r="D30" s="335" t="s">
        <v>249</v>
      </c>
      <c r="E30" s="334" t="s">
        <v>246</v>
      </c>
      <c r="F30" s="334" t="s">
        <v>247</v>
      </c>
      <c r="G30" s="334" t="s">
        <v>248</v>
      </c>
      <c r="H30" s="140" t="s">
        <v>63</v>
      </c>
      <c r="I30" s="140" t="s">
        <v>65</v>
      </c>
      <c r="J30" s="141"/>
    </row>
    <row r="31" spans="1:10" s="145" customFormat="1" ht="15.75" customHeight="1" thickBot="1">
      <c r="A31" s="142"/>
      <c r="B31" s="551" t="s">
        <v>223</v>
      </c>
      <c r="C31" s="143" t="s">
        <v>67</v>
      </c>
      <c r="D31" s="8"/>
      <c r="E31" s="8"/>
      <c r="F31" s="8"/>
      <c r="G31" s="8"/>
      <c r="H31" s="553" t="str">
        <f>IF(COUNTBLANK(D31:G32)=0,(D32+E32+F32+G32-D31-E31-F31-G31)/4,"")</f>
        <v/>
      </c>
      <c r="I31" s="558" t="str">
        <f>IF(COUNT(H31,$H$25,$H$19,$H$18,$H$17)=5,H31*$H$18*$H$17*100/($H$19*$H$25),"")</f>
        <v/>
      </c>
      <c r="J31" s="144"/>
    </row>
    <row r="32" spans="1:10" ht="15.75" customHeight="1" thickBot="1">
      <c r="A32" s="139"/>
      <c r="B32" s="551"/>
      <c r="C32" s="146" t="s">
        <v>68</v>
      </c>
      <c r="D32" s="9"/>
      <c r="E32" s="9"/>
      <c r="F32" s="9"/>
      <c r="G32" s="9"/>
      <c r="H32" s="553"/>
      <c r="I32" s="558"/>
      <c r="J32" s="141"/>
    </row>
    <row r="33" spans="1:10" ht="15.75" customHeight="1" thickBot="1">
      <c r="A33" s="139"/>
      <c r="B33" s="551" t="s">
        <v>224</v>
      </c>
      <c r="C33" s="147" t="s">
        <v>67</v>
      </c>
      <c r="D33" s="8"/>
      <c r="E33" s="8"/>
      <c r="F33" s="8"/>
      <c r="G33" s="8"/>
      <c r="H33" s="553" t="str">
        <f>IF(COUNTBLANK(D33:G34)=0,(D34+E34+F34+G34-D33-E33-F33-G33)/4,"")</f>
        <v/>
      </c>
      <c r="I33" s="558" t="str">
        <f>IF(COUNT(H33,$H$25,$H$19,$H$18,$H$17)=5,H33*$H$18*$H$17*100/($H$19*$H$25),"")</f>
        <v/>
      </c>
      <c r="J33" s="141"/>
    </row>
    <row r="34" spans="1:10" ht="15.75" customHeight="1" thickBot="1">
      <c r="A34" s="139"/>
      <c r="B34" s="551"/>
      <c r="C34" s="146" t="s">
        <v>68</v>
      </c>
      <c r="D34" s="9"/>
      <c r="E34" s="9"/>
      <c r="F34" s="9"/>
      <c r="G34" s="9"/>
      <c r="H34" s="553"/>
      <c r="I34" s="558"/>
      <c r="J34" s="141"/>
    </row>
    <row r="35" spans="1:10" ht="15.75" customHeight="1" thickBot="1">
      <c r="A35" s="139"/>
      <c r="B35" s="551" t="s">
        <v>225</v>
      </c>
      <c r="C35" s="147" t="s">
        <v>67</v>
      </c>
      <c r="D35" s="8"/>
      <c r="E35" s="8"/>
      <c r="F35" s="8"/>
      <c r="G35" s="8"/>
      <c r="H35" s="553" t="str">
        <f>IF(COUNTBLANK(D35:G36)=0,(D36+E36+F36+G36-D35-E35-F35-G35)/4,"")</f>
        <v/>
      </c>
      <c r="I35" s="558" t="str">
        <f>IF(COUNT(H35,$H$25,$H$19,$H$18,$H$17)=5,H35*$H$18*$H$17*100/($H$19*$H$25),"")</f>
        <v/>
      </c>
      <c r="J35" s="141"/>
    </row>
    <row r="36" spans="1:10" ht="15.75" customHeight="1" thickBot="1">
      <c r="A36" s="139"/>
      <c r="B36" s="551"/>
      <c r="C36" s="146" t="s">
        <v>68</v>
      </c>
      <c r="D36" s="9"/>
      <c r="E36" s="9"/>
      <c r="F36" s="9"/>
      <c r="G36" s="9"/>
      <c r="H36" s="553"/>
      <c r="I36" s="558"/>
      <c r="J36" s="141"/>
    </row>
    <row r="37" spans="1:10" ht="15.75" customHeight="1" thickBot="1">
      <c r="A37" s="139"/>
      <c r="B37" s="551" t="s">
        <v>226</v>
      </c>
      <c r="C37" s="147" t="s">
        <v>67</v>
      </c>
      <c r="D37" s="8"/>
      <c r="E37" s="8"/>
      <c r="F37" s="8"/>
      <c r="G37" s="8"/>
      <c r="H37" s="553" t="str">
        <f>IF(COUNTBLANK(D37:G38)=0,(D38+E38+F38+G38-D37-E37-F37-G37)/4,"")</f>
        <v/>
      </c>
      <c r="I37" s="558" t="str">
        <f>IF(COUNT(H37,$H$25,$H$19,$H$18,$H$17)=5,H37*$H$18*$H$17*100/($H$19*$H$25),"")</f>
        <v/>
      </c>
      <c r="J37" s="141"/>
    </row>
    <row r="38" spans="1:10" ht="15.75" customHeight="1" thickBot="1">
      <c r="A38" s="139"/>
      <c r="B38" s="551"/>
      <c r="C38" s="146" t="s">
        <v>68</v>
      </c>
      <c r="D38" s="9"/>
      <c r="E38" s="9"/>
      <c r="F38" s="9"/>
      <c r="G38" s="9"/>
      <c r="H38" s="553"/>
      <c r="I38" s="558"/>
      <c r="J38" s="141"/>
    </row>
    <row r="39" spans="1:10" ht="15.75" customHeight="1" thickBot="1">
      <c r="A39" s="139"/>
      <c r="B39" s="551" t="s">
        <v>259</v>
      </c>
      <c r="C39" s="147" t="s">
        <v>67</v>
      </c>
      <c r="D39" s="8"/>
      <c r="E39" s="8"/>
      <c r="F39" s="8"/>
      <c r="G39" s="8"/>
      <c r="H39" s="553" t="str">
        <f>IF(COUNTBLANK(D39:G40)=0,(D40+E40+F40+G40-D39-E39-F39-G39)/4,"")</f>
        <v/>
      </c>
      <c r="I39" s="558" t="str">
        <f>IF(COUNT(H39,$H$25,$H$19,$H$18,$H$17)=5,H39*$H$18*$H$17*100/($H$19*$H$25),"")</f>
        <v/>
      </c>
      <c r="J39" s="141"/>
    </row>
    <row r="40" spans="1:10" ht="15.75" customHeight="1" thickBot="1">
      <c r="A40" s="74"/>
      <c r="B40" s="551"/>
      <c r="C40" s="146" t="s">
        <v>68</v>
      </c>
      <c r="D40" s="9"/>
      <c r="E40" s="9"/>
      <c r="F40" s="9"/>
      <c r="G40" s="9"/>
      <c r="H40" s="553"/>
      <c r="I40" s="558"/>
      <c r="J40" s="133"/>
    </row>
    <row r="41" spans="1:10" ht="7.5" customHeight="1" thickBot="1">
      <c r="A41" s="74"/>
      <c r="B41" s="21"/>
      <c r="C41" s="340"/>
      <c r="D41" s="106"/>
      <c r="E41" s="21"/>
      <c r="F41" s="21"/>
      <c r="G41" s="71"/>
      <c r="H41" s="148"/>
      <c r="I41" s="21"/>
      <c r="J41" s="133"/>
    </row>
    <row r="42" spans="1:10" ht="30" customHeight="1" thickBot="1">
      <c r="A42" s="74"/>
      <c r="B42" s="21"/>
      <c r="C42" s="21"/>
      <c r="D42" s="24"/>
      <c r="E42" s="21"/>
      <c r="F42" s="21"/>
      <c r="G42" s="71"/>
      <c r="H42" s="149" t="s">
        <v>113</v>
      </c>
      <c r="I42" s="73" t="str">
        <f>IF(COUNT(I31:I40)=5,AVERAGE(I31:I40),"")</f>
        <v/>
      </c>
      <c r="J42" s="150" t="s">
        <v>95</v>
      </c>
    </row>
    <row r="43" spans="1:10" ht="7.5" customHeight="1" thickBot="1">
      <c r="A43" s="74"/>
      <c r="B43" s="21"/>
      <c r="C43" s="344"/>
      <c r="D43" s="21"/>
      <c r="E43" s="21"/>
      <c r="F43" s="21"/>
      <c r="G43" s="71"/>
      <c r="H43" s="148"/>
      <c r="I43" s="21"/>
      <c r="J43" s="133"/>
    </row>
    <row r="44" spans="1:10" ht="18" customHeight="1" thickBot="1">
      <c r="A44" s="74"/>
      <c r="B44" s="21"/>
      <c r="C44" s="344"/>
      <c r="D44" s="21"/>
      <c r="E44" s="21"/>
      <c r="F44" s="21"/>
      <c r="G44" s="71"/>
      <c r="H44" s="151" t="s">
        <v>154</v>
      </c>
      <c r="I44" s="152" t="str">
        <f>IF(COUNT(I31:I40)=5,(MAX(I31:I40)-MIN(I31:I40))/I42,"")</f>
        <v/>
      </c>
      <c r="J44" s="133"/>
    </row>
    <row r="45" spans="1:10" ht="15" customHeight="1" thickBot="1">
      <c r="A45" s="153"/>
      <c r="B45" s="154"/>
      <c r="C45" s="154"/>
      <c r="D45" s="154"/>
      <c r="E45" s="154"/>
      <c r="F45" s="154"/>
      <c r="G45" s="154"/>
      <c r="H45" s="154"/>
      <c r="I45" s="154"/>
      <c r="J45" s="155"/>
    </row>
    <row r="46" spans="1:10" ht="9" customHeight="1"/>
  </sheetData>
  <sheetProtection password="89E8" sheet="1" objects="1" scenarios="1" selectLockedCells="1"/>
  <mergeCells count="27">
    <mergeCell ref="B3:J3"/>
    <mergeCell ref="B4:E4"/>
    <mergeCell ref="G4:J4"/>
    <mergeCell ref="B6:I12"/>
    <mergeCell ref="A5:B5"/>
    <mergeCell ref="C5:D5"/>
    <mergeCell ref="H31:H32"/>
    <mergeCell ref="H33:H34"/>
    <mergeCell ref="H35:H36"/>
    <mergeCell ref="A2:J2"/>
    <mergeCell ref="B39:B40"/>
    <mergeCell ref="H37:H38"/>
    <mergeCell ref="H39:H40"/>
    <mergeCell ref="B29:H29"/>
    <mergeCell ref="I31:I32"/>
    <mergeCell ref="I33:I34"/>
    <mergeCell ref="I35:I36"/>
    <mergeCell ref="I37:I38"/>
    <mergeCell ref="I39:I40"/>
    <mergeCell ref="F21:G21"/>
    <mergeCell ref="F22:J22"/>
    <mergeCell ref="C19:F20"/>
    <mergeCell ref="B31:B32"/>
    <mergeCell ref="B33:B34"/>
    <mergeCell ref="B35:B36"/>
    <mergeCell ref="B37:B38"/>
    <mergeCell ref="B30:C30"/>
  </mergeCells>
  <phoneticPr fontId="3"/>
  <pageMargins left="0.78740157480314965" right="0.51181102362204722" top="0.78740157480314965" bottom="0.39370078740157483" header="0.19685039370078741" footer="0.19685039370078741"/>
  <pageSetup paperSize="9" orientation="portrait" r:id="rId1"/>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election activeCell="D5" sqref="D5"/>
    </sheetView>
  </sheetViews>
  <sheetFormatPr defaultRowHeight="13.5"/>
  <cols>
    <col min="1" max="1" width="10.25" style="12" customWidth="1"/>
    <col min="2" max="2" width="5.125" style="12" customWidth="1"/>
    <col min="3" max="3" width="8.625" style="12" customWidth="1"/>
    <col min="4" max="4" width="12.25" style="12" customWidth="1"/>
    <col min="5" max="5" width="10" style="12" customWidth="1"/>
    <col min="6" max="6" width="8.5" style="12" customWidth="1"/>
    <col min="7" max="8" width="9" style="12" customWidth="1"/>
    <col min="9" max="9" width="7.125" style="12" customWidth="1"/>
    <col min="10" max="10" width="8.875" style="12" customWidth="1"/>
    <col min="11" max="11" width="11" style="12" customWidth="1"/>
    <col min="12" max="12" width="5.75" style="12" customWidth="1"/>
    <col min="13" max="16384" width="9" style="12"/>
  </cols>
  <sheetData>
    <row r="1" spans="1:12" ht="14.25" thickBot="1"/>
    <row r="2" spans="1:12" s="13" customFormat="1" ht="21" customHeight="1" thickTop="1" thickBot="1">
      <c r="A2" s="554" t="str">
        <f>+表紙!A2</f>
        <v>業務用厨房熱機器等性能測定結果　【電気機器】</v>
      </c>
      <c r="B2" s="555"/>
      <c r="C2" s="555"/>
      <c r="D2" s="555"/>
      <c r="E2" s="555"/>
      <c r="F2" s="555"/>
      <c r="G2" s="555"/>
      <c r="H2" s="555"/>
      <c r="I2" s="555"/>
      <c r="J2" s="556"/>
    </row>
    <row r="3" spans="1:12" s="13" customFormat="1" ht="28.5" customHeight="1" thickTop="1">
      <c r="A3" s="14" t="s">
        <v>38</v>
      </c>
      <c r="B3" s="545" t="str">
        <f>+表紙!B3&amp;"　　（３．立上り性能）"</f>
        <v>電子レンジ　　（３．立上り性能）</v>
      </c>
      <c r="C3" s="546"/>
      <c r="D3" s="563"/>
      <c r="E3" s="563"/>
      <c r="F3" s="563"/>
      <c r="G3" s="563"/>
      <c r="H3" s="563"/>
      <c r="I3" s="563"/>
      <c r="J3" s="564"/>
    </row>
    <row r="4" spans="1:12" s="13" customFormat="1" ht="20.100000000000001" customHeight="1" thickBot="1">
      <c r="A4" s="15" t="s">
        <v>0</v>
      </c>
      <c r="B4" s="580" t="str">
        <f>IF(表紙!$B$6=0,"",表紙!$B$6)</f>
        <v/>
      </c>
      <c r="C4" s="580"/>
      <c r="D4" s="581"/>
      <c r="E4" s="582"/>
      <c r="F4" s="16" t="s">
        <v>1</v>
      </c>
      <c r="G4" s="583" t="str">
        <f>IF(表紙!$G$5=0,"",表紙!$G$5)</f>
        <v/>
      </c>
      <c r="H4" s="584"/>
      <c r="I4" s="584"/>
      <c r="J4" s="585"/>
    </row>
    <row r="5" spans="1:12" s="13" customFormat="1" ht="16.149999999999999" customHeight="1">
      <c r="A5" s="17" t="s">
        <v>28</v>
      </c>
      <c r="B5" s="586" t="s">
        <v>48</v>
      </c>
      <c r="C5" s="586"/>
      <c r="D5" s="256"/>
      <c r="E5" s="586" t="s">
        <v>49</v>
      </c>
      <c r="F5" s="249"/>
      <c r="G5" s="586" t="s">
        <v>50</v>
      </c>
      <c r="H5" s="249"/>
      <c r="I5" s="573" t="s">
        <v>51</v>
      </c>
      <c r="J5" s="251"/>
    </row>
    <row r="6" spans="1:12" s="13" customFormat="1" ht="16.899999999999999" customHeight="1" thickBot="1">
      <c r="A6" s="18" t="s">
        <v>29</v>
      </c>
      <c r="B6" s="587"/>
      <c r="C6" s="587"/>
      <c r="D6" s="257"/>
      <c r="E6" s="587"/>
      <c r="F6" s="250"/>
      <c r="G6" s="587"/>
      <c r="H6" s="250"/>
      <c r="I6" s="574"/>
      <c r="J6" s="252"/>
    </row>
    <row r="7" spans="1:12" s="13" customFormat="1" ht="15" customHeight="1">
      <c r="A7" s="19"/>
      <c r="B7" s="571" t="s">
        <v>254</v>
      </c>
      <c r="C7" s="575"/>
      <c r="D7" s="575"/>
      <c r="E7" s="575"/>
      <c r="F7" s="575"/>
      <c r="G7" s="575"/>
      <c r="H7" s="575"/>
      <c r="I7" s="575"/>
      <c r="J7" s="22"/>
    </row>
    <row r="8" spans="1:12" s="13" customFormat="1" ht="15" customHeight="1">
      <c r="A8" s="19"/>
      <c r="B8" s="576"/>
      <c r="C8" s="576"/>
      <c r="D8" s="576"/>
      <c r="E8" s="576"/>
      <c r="F8" s="576"/>
      <c r="G8" s="576"/>
      <c r="H8" s="576"/>
      <c r="I8" s="576"/>
      <c r="J8" s="22"/>
    </row>
    <row r="9" spans="1:12" s="13" customFormat="1" ht="15" customHeight="1">
      <c r="A9" s="19"/>
      <c r="B9" s="576"/>
      <c r="C9" s="576"/>
      <c r="D9" s="576"/>
      <c r="E9" s="576"/>
      <c r="F9" s="576"/>
      <c r="G9" s="576"/>
      <c r="H9" s="576"/>
      <c r="I9" s="576"/>
      <c r="J9" s="22"/>
    </row>
    <row r="10" spans="1:12" s="13" customFormat="1" ht="15" customHeight="1">
      <c r="A10" s="19"/>
      <c r="B10" s="576"/>
      <c r="C10" s="576"/>
      <c r="D10" s="576"/>
      <c r="E10" s="576"/>
      <c r="F10" s="576"/>
      <c r="G10" s="576"/>
      <c r="H10" s="576"/>
      <c r="I10" s="576"/>
      <c r="J10" s="22"/>
      <c r="L10" s="21"/>
    </row>
    <row r="11" spans="1:12" s="13" customFormat="1" ht="15" customHeight="1">
      <c r="A11" s="19"/>
      <c r="B11" s="576"/>
      <c r="C11" s="576"/>
      <c r="D11" s="576"/>
      <c r="E11" s="576"/>
      <c r="F11" s="576"/>
      <c r="G11" s="576"/>
      <c r="H11" s="576"/>
      <c r="I11" s="576"/>
      <c r="J11" s="22"/>
      <c r="L11" s="21"/>
    </row>
    <row r="12" spans="1:12" s="13" customFormat="1" ht="15" customHeight="1">
      <c r="A12" s="19"/>
      <c r="B12" s="576"/>
      <c r="C12" s="576"/>
      <c r="D12" s="576"/>
      <c r="E12" s="576"/>
      <c r="F12" s="576"/>
      <c r="G12" s="576"/>
      <c r="H12" s="576"/>
      <c r="I12" s="576"/>
      <c r="J12" s="22"/>
      <c r="L12" s="21"/>
    </row>
    <row r="13" spans="1:12" s="13" customFormat="1" ht="15" customHeight="1">
      <c r="A13" s="19"/>
      <c r="B13" s="576"/>
      <c r="C13" s="576"/>
      <c r="D13" s="576"/>
      <c r="E13" s="576"/>
      <c r="F13" s="576"/>
      <c r="G13" s="576"/>
      <c r="H13" s="576"/>
      <c r="I13" s="576"/>
      <c r="J13" s="22"/>
    </row>
    <row r="14" spans="1:12" s="13" customFormat="1" ht="15" customHeight="1">
      <c r="A14" s="19"/>
      <c r="B14" s="576"/>
      <c r="C14" s="576"/>
      <c r="D14" s="576"/>
      <c r="E14" s="576"/>
      <c r="F14" s="576"/>
      <c r="G14" s="576"/>
      <c r="H14" s="576"/>
      <c r="I14" s="576"/>
      <c r="J14" s="22"/>
    </row>
    <row r="15" spans="1:12" s="13" customFormat="1" ht="15" customHeight="1">
      <c r="A15" s="19"/>
      <c r="B15" s="576"/>
      <c r="C15" s="576"/>
      <c r="D15" s="576"/>
      <c r="E15" s="576"/>
      <c r="F15" s="576"/>
      <c r="G15" s="576"/>
      <c r="H15" s="576"/>
      <c r="I15" s="576"/>
      <c r="J15" s="156"/>
    </row>
    <row r="16" spans="1:12" s="13" customFormat="1" ht="14.25" customHeight="1">
      <c r="A16" s="19"/>
      <c r="B16" s="20"/>
      <c r="C16" s="21"/>
      <c r="D16" s="21"/>
      <c r="E16" s="21"/>
      <c r="F16" s="21"/>
      <c r="G16" s="21"/>
      <c r="H16" s="21"/>
      <c r="I16" s="157"/>
      <c r="J16" s="156"/>
    </row>
    <row r="17" spans="1:10" s="13" customFormat="1" ht="6.75" customHeight="1">
      <c r="A17" s="19"/>
      <c r="B17" s="20"/>
      <c r="C17" s="21"/>
      <c r="D17" s="21"/>
      <c r="E17" s="21"/>
      <c r="F17" s="21"/>
      <c r="G17" s="21"/>
      <c r="H17" s="21"/>
      <c r="I17" s="157"/>
      <c r="J17" s="156"/>
    </row>
    <row r="18" spans="1:10" s="13" customFormat="1" ht="16.5" customHeight="1">
      <c r="A18" s="19"/>
      <c r="C18" s="340"/>
      <c r="D18" s="340"/>
      <c r="E18" s="340"/>
      <c r="F18" s="21"/>
      <c r="G18" s="165" t="s">
        <v>223</v>
      </c>
      <c r="H18" s="165" t="s">
        <v>224</v>
      </c>
      <c r="I18" s="21"/>
      <c r="J18" s="22"/>
    </row>
    <row r="19" spans="1:10" s="13" customFormat="1" ht="20.45" customHeight="1">
      <c r="A19" s="19"/>
      <c r="B19" s="340" t="s">
        <v>195</v>
      </c>
      <c r="C19" s="340"/>
      <c r="D19" s="340"/>
      <c r="E19" s="158"/>
      <c r="F19" s="24" t="s">
        <v>196</v>
      </c>
      <c r="G19" s="95"/>
      <c r="H19" s="58" t="str">
        <f>IF(G19&lt;&gt;"",G19,"")</f>
        <v/>
      </c>
      <c r="I19" s="27" t="s">
        <v>17</v>
      </c>
      <c r="J19" s="26" t="s">
        <v>16</v>
      </c>
    </row>
    <row r="20" spans="1:10" s="13" customFormat="1" ht="18" customHeight="1">
      <c r="A20" s="19"/>
      <c r="B20" s="28" t="s">
        <v>118</v>
      </c>
      <c r="C20" s="21"/>
      <c r="D20" s="351"/>
      <c r="E20" s="21"/>
      <c r="F20" s="29" t="s">
        <v>76</v>
      </c>
      <c r="G20" s="95"/>
      <c r="H20" s="95"/>
      <c r="I20" s="27" t="s">
        <v>17</v>
      </c>
      <c r="J20" s="26" t="s">
        <v>16</v>
      </c>
    </row>
    <row r="21" spans="1:10" s="13" customFormat="1" ht="18" customHeight="1">
      <c r="A21" s="19"/>
      <c r="B21" s="577" t="s">
        <v>98</v>
      </c>
      <c r="C21" s="578"/>
      <c r="D21" s="578"/>
      <c r="E21" s="578"/>
      <c r="F21" s="30" t="s">
        <v>77</v>
      </c>
      <c r="G21" s="95"/>
      <c r="H21" s="95"/>
      <c r="I21" s="27" t="s">
        <v>17</v>
      </c>
      <c r="J21" s="26" t="s">
        <v>16</v>
      </c>
    </row>
    <row r="22" spans="1:10" s="13" customFormat="1" ht="18" customHeight="1">
      <c r="A22" s="19"/>
      <c r="B22" s="28" t="s">
        <v>96</v>
      </c>
      <c r="C22" s="21"/>
      <c r="D22" s="351"/>
      <c r="E22" s="21"/>
      <c r="F22" s="159" t="s">
        <v>80</v>
      </c>
      <c r="G22" s="286"/>
      <c r="H22" s="286"/>
      <c r="I22" s="27" t="s">
        <v>15</v>
      </c>
      <c r="J22" s="26" t="s">
        <v>25</v>
      </c>
    </row>
    <row r="23" spans="1:10" s="13" customFormat="1" ht="18" customHeight="1">
      <c r="A23" s="19"/>
      <c r="B23" s="579" t="s">
        <v>119</v>
      </c>
      <c r="C23" s="578"/>
      <c r="D23" s="578"/>
      <c r="E23" s="578"/>
      <c r="F23" s="159" t="s">
        <v>78</v>
      </c>
      <c r="G23" s="103"/>
      <c r="H23" s="103"/>
      <c r="I23" s="160" t="s">
        <v>120</v>
      </c>
      <c r="J23" s="26" t="s">
        <v>82</v>
      </c>
    </row>
    <row r="24" spans="1:10" s="13" customFormat="1" ht="7.5" customHeight="1" thickBot="1">
      <c r="A24" s="19"/>
      <c r="B24" s="350"/>
      <c r="C24" s="349"/>
      <c r="D24" s="349"/>
      <c r="E24" s="349"/>
      <c r="F24" s="161"/>
      <c r="G24" s="162"/>
      <c r="H24" s="163"/>
      <c r="I24" s="160"/>
      <c r="J24" s="26"/>
    </row>
    <row r="25" spans="1:10" s="13" customFormat="1" ht="18" customHeight="1" thickBot="1">
      <c r="A25" s="19"/>
      <c r="B25" s="164" t="s">
        <v>97</v>
      </c>
      <c r="C25" s="43"/>
      <c r="D25" s="165"/>
      <c r="E25" s="351"/>
      <c r="F25" s="159" t="s">
        <v>79</v>
      </c>
      <c r="G25" s="166" t="str">
        <f>IF(AND(COUNTBLANK(G19:G23)=0,G19&lt;&gt;"****"),G22*((G19-25)/(G21-G20)),"")</f>
        <v/>
      </c>
      <c r="H25" s="166" t="str">
        <f>IF(AND(COUNTBLANK(H19:H23)=0,H19&lt;&gt;"****"),H22*((H19-25)/(H21-H20)),"")</f>
        <v/>
      </c>
      <c r="I25" s="27" t="s">
        <v>15</v>
      </c>
      <c r="J25" s="26" t="s">
        <v>25</v>
      </c>
    </row>
    <row r="26" spans="1:10" s="13" customFormat="1" ht="6.6" customHeight="1" thickBot="1">
      <c r="A26" s="19"/>
      <c r="B26" s="21"/>
      <c r="C26" s="24"/>
      <c r="D26" s="351"/>
      <c r="E26" s="351"/>
      <c r="F26" s="351"/>
      <c r="G26" s="151"/>
      <c r="H26" s="24"/>
      <c r="I26" s="27"/>
      <c r="J26" s="26"/>
    </row>
    <row r="27" spans="1:10" s="13" customFormat="1" ht="30" customHeight="1" thickBot="1">
      <c r="A27" s="19"/>
      <c r="B27" s="21"/>
      <c r="C27" s="24"/>
      <c r="D27" s="351"/>
      <c r="F27" s="351"/>
      <c r="G27" s="151" t="s">
        <v>81</v>
      </c>
      <c r="H27" s="167" t="str">
        <f>IF(OR(表紙!E12="オーブン機能型",表紙!E12="複合型"),IF(COUNTBLANK(G25:H25)=0,(G25+H25)/2,""),"0")</f>
        <v>0</v>
      </c>
      <c r="I27" s="27" t="s">
        <v>15</v>
      </c>
      <c r="J27" s="26" t="s">
        <v>25</v>
      </c>
    </row>
    <row r="28" spans="1:10" s="13" customFormat="1" ht="4.5" customHeight="1" thickBot="1">
      <c r="A28" s="19"/>
      <c r="B28" s="21"/>
      <c r="C28" s="351"/>
      <c r="D28" s="21"/>
      <c r="E28" s="351"/>
      <c r="F28" s="351"/>
      <c r="G28" s="151"/>
      <c r="H28" s="24"/>
      <c r="I28" s="157"/>
      <c r="J28" s="168"/>
    </row>
    <row r="29" spans="1:10" s="13" customFormat="1" ht="16.5" customHeight="1" thickBot="1">
      <c r="A29" s="19"/>
      <c r="B29" s="21"/>
      <c r="C29" s="351"/>
      <c r="D29" s="21"/>
      <c r="E29" s="351"/>
      <c r="F29" s="351"/>
      <c r="G29" s="151" t="s">
        <v>40</v>
      </c>
      <c r="H29" s="152" t="str">
        <f>IF(OR(H27="",H27="0"),"",ABS(G25-H25)/H27)</f>
        <v/>
      </c>
      <c r="I29" s="157"/>
      <c r="J29" s="168"/>
    </row>
    <row r="30" spans="1:10" ht="15" customHeight="1">
      <c r="A30" s="74"/>
      <c r="B30" s="344" t="s">
        <v>18</v>
      </c>
      <c r="C30" s="106"/>
      <c r="D30" s="351"/>
      <c r="E30" s="351"/>
      <c r="F30" s="351"/>
      <c r="G30" s="151"/>
      <c r="H30" s="169"/>
      <c r="I30" s="170"/>
      <c r="J30" s="22"/>
    </row>
    <row r="31" spans="1:10" ht="15" customHeight="1">
      <c r="A31" s="74"/>
      <c r="B31" s="21"/>
      <c r="C31" s="351"/>
      <c r="D31" s="351"/>
      <c r="E31" s="351"/>
      <c r="F31" s="351"/>
      <c r="G31" s="351"/>
      <c r="H31" s="351"/>
      <c r="I31" s="21"/>
      <c r="J31" s="22"/>
    </row>
    <row r="32" spans="1:10" ht="15" customHeight="1">
      <c r="A32" s="74"/>
      <c r="B32" s="21"/>
      <c r="C32" s="106"/>
      <c r="D32" s="351"/>
      <c r="E32" s="351"/>
      <c r="F32" s="351"/>
      <c r="G32" s="351"/>
      <c r="H32" s="351"/>
      <c r="I32" s="21"/>
      <c r="J32" s="22"/>
    </row>
    <row r="33" spans="1:10" ht="15" customHeight="1">
      <c r="A33" s="74"/>
      <c r="B33" s="21"/>
      <c r="C33" s="106"/>
      <c r="D33" s="351"/>
      <c r="E33" s="351"/>
      <c r="F33" s="351"/>
      <c r="G33" s="351"/>
      <c r="H33" s="351"/>
      <c r="I33" s="21"/>
      <c r="J33" s="22"/>
    </row>
    <row r="34" spans="1:10" ht="15" customHeight="1">
      <c r="A34" s="74"/>
      <c r="B34" s="21"/>
      <c r="C34" s="106"/>
      <c r="D34" s="351"/>
      <c r="E34" s="351"/>
      <c r="F34" s="351"/>
      <c r="G34" s="351"/>
      <c r="H34" s="351"/>
      <c r="I34" s="21"/>
      <c r="J34" s="22"/>
    </row>
    <row r="35" spans="1:10" ht="15" customHeight="1">
      <c r="A35" s="74"/>
      <c r="B35" s="21"/>
      <c r="C35" s="351"/>
      <c r="D35" s="351"/>
      <c r="E35" s="351"/>
      <c r="F35" s="351"/>
      <c r="G35" s="351"/>
      <c r="H35" s="351"/>
      <c r="I35" s="21"/>
      <c r="J35" s="22"/>
    </row>
    <row r="36" spans="1:10" ht="15" customHeight="1">
      <c r="A36" s="74"/>
      <c r="B36" s="21"/>
      <c r="C36" s="351"/>
      <c r="D36" s="351"/>
      <c r="E36" s="351"/>
      <c r="F36" s="351"/>
      <c r="G36" s="351"/>
      <c r="H36" s="351"/>
      <c r="I36" s="21"/>
      <c r="J36" s="22"/>
    </row>
    <row r="37" spans="1:10" ht="18.75" customHeight="1">
      <c r="A37" s="74"/>
      <c r="B37" s="21"/>
      <c r="C37" s="351"/>
      <c r="D37" s="351"/>
      <c r="E37" s="351"/>
      <c r="F37" s="351"/>
      <c r="G37" s="351"/>
      <c r="H37" s="351"/>
      <c r="I37" s="21"/>
      <c r="J37" s="22"/>
    </row>
    <row r="38" spans="1:10" ht="15" customHeight="1">
      <c r="A38" s="74"/>
      <c r="B38" s="21"/>
      <c r="C38" s="351"/>
      <c r="D38" s="351"/>
      <c r="E38" s="351"/>
      <c r="F38" s="351"/>
      <c r="G38" s="351"/>
      <c r="H38" s="351"/>
      <c r="I38" s="21"/>
      <c r="J38" s="22"/>
    </row>
    <row r="39" spans="1:10" ht="15" customHeight="1">
      <c r="A39" s="74"/>
      <c r="B39" s="21"/>
      <c r="C39" s="21"/>
      <c r="D39" s="21"/>
      <c r="E39" s="21"/>
      <c r="F39" s="21"/>
      <c r="G39" s="21"/>
      <c r="H39" s="21"/>
      <c r="I39" s="21"/>
      <c r="J39" s="22"/>
    </row>
    <row r="40" spans="1:10" ht="15" customHeight="1">
      <c r="A40" s="74"/>
      <c r="B40" s="21"/>
      <c r="C40" s="21"/>
      <c r="D40" s="21"/>
      <c r="E40" s="21"/>
      <c r="F40" s="21"/>
      <c r="G40" s="21"/>
      <c r="H40" s="21"/>
      <c r="I40" s="21"/>
      <c r="J40" s="22"/>
    </row>
    <row r="41" spans="1:10" ht="15" customHeight="1">
      <c r="A41" s="74"/>
      <c r="B41" s="344" t="s">
        <v>19</v>
      </c>
      <c r="C41" s="106"/>
      <c r="D41" s="21"/>
      <c r="E41" s="21"/>
      <c r="F41" s="21"/>
      <c r="G41" s="21"/>
      <c r="H41" s="21"/>
      <c r="I41" s="21"/>
      <c r="J41" s="22"/>
    </row>
    <row r="42" spans="1:10" ht="15" customHeight="1">
      <c r="A42" s="74"/>
      <c r="B42" s="21"/>
      <c r="C42" s="106"/>
      <c r="D42" s="351"/>
      <c r="E42" s="351"/>
      <c r="F42" s="351"/>
      <c r="G42" s="351"/>
      <c r="H42" s="351"/>
      <c r="I42" s="21"/>
      <c r="J42" s="22"/>
    </row>
    <row r="43" spans="1:10" ht="15" customHeight="1">
      <c r="A43" s="74"/>
      <c r="B43" s="21"/>
      <c r="C43" s="106"/>
      <c r="D43" s="351"/>
      <c r="E43" s="351"/>
      <c r="F43" s="351"/>
      <c r="G43" s="351"/>
      <c r="H43" s="351"/>
      <c r="I43" s="21"/>
      <c r="J43" s="22"/>
    </row>
    <row r="44" spans="1:10" ht="15" customHeight="1">
      <c r="A44" s="74"/>
      <c r="B44" s="21"/>
      <c r="C44" s="351"/>
      <c r="D44" s="351"/>
      <c r="E44" s="351"/>
      <c r="F44" s="351"/>
      <c r="G44" s="351"/>
      <c r="H44" s="351"/>
      <c r="I44" s="21"/>
      <c r="J44" s="22"/>
    </row>
    <row r="45" spans="1:10" ht="15" customHeight="1">
      <c r="A45" s="74"/>
      <c r="B45" s="21"/>
      <c r="C45" s="351"/>
      <c r="D45" s="351"/>
      <c r="E45" s="351"/>
      <c r="F45" s="351"/>
      <c r="G45" s="351"/>
      <c r="H45" s="351"/>
      <c r="I45" s="21"/>
      <c r="J45" s="22"/>
    </row>
    <row r="46" spans="1:10" ht="15" customHeight="1">
      <c r="A46" s="74"/>
      <c r="B46" s="21"/>
      <c r="C46" s="351"/>
      <c r="D46" s="351"/>
      <c r="E46" s="351"/>
      <c r="F46" s="351"/>
      <c r="G46" s="351"/>
      <c r="H46" s="351"/>
      <c r="I46" s="21"/>
      <c r="J46" s="22"/>
    </row>
    <row r="47" spans="1:10" ht="15" customHeight="1">
      <c r="A47" s="74"/>
      <c r="B47" s="21"/>
      <c r="C47" s="351"/>
      <c r="D47" s="351"/>
      <c r="E47" s="351"/>
      <c r="F47" s="351"/>
      <c r="G47" s="351"/>
      <c r="H47" s="351"/>
      <c r="I47" s="21"/>
      <c r="J47" s="22"/>
    </row>
    <row r="48" spans="1:10" ht="15" customHeight="1">
      <c r="A48" s="74"/>
      <c r="B48" s="21"/>
      <c r="C48" s="351"/>
      <c r="D48" s="351"/>
      <c r="E48" s="351"/>
      <c r="F48" s="351"/>
      <c r="G48" s="351"/>
      <c r="H48" s="351"/>
      <c r="I48" s="21"/>
      <c r="J48" s="22"/>
    </row>
    <row r="49" spans="1:10" ht="15" customHeight="1">
      <c r="A49" s="74"/>
      <c r="B49" s="21"/>
      <c r="C49" s="21"/>
      <c r="D49" s="21"/>
      <c r="E49" s="21"/>
      <c r="F49" s="21"/>
      <c r="G49" s="21"/>
      <c r="H49" s="21"/>
      <c r="I49" s="21"/>
      <c r="J49" s="22"/>
    </row>
    <row r="50" spans="1:10" ht="15" customHeight="1">
      <c r="A50" s="74"/>
      <c r="B50" s="21"/>
      <c r="C50" s="21"/>
      <c r="D50" s="21"/>
      <c r="E50" s="21"/>
      <c r="F50" s="21"/>
      <c r="G50" s="21"/>
      <c r="H50" s="21"/>
      <c r="I50" s="21"/>
      <c r="J50" s="22"/>
    </row>
    <row r="51" spans="1:10" ht="15" customHeight="1">
      <c r="A51" s="74"/>
      <c r="B51" s="21"/>
      <c r="C51" s="21"/>
      <c r="D51" s="21"/>
      <c r="E51" s="21"/>
      <c r="F51" s="21"/>
      <c r="G51" s="21"/>
      <c r="H51" s="21"/>
      <c r="I51" s="21"/>
      <c r="J51" s="22"/>
    </row>
    <row r="52" spans="1:10" s="13" customFormat="1" ht="15" customHeight="1" thickBot="1">
      <c r="A52" s="78"/>
      <c r="B52" s="79"/>
      <c r="C52" s="79"/>
      <c r="D52" s="79"/>
      <c r="E52" s="79"/>
      <c r="F52" s="79"/>
      <c r="G52" s="79"/>
      <c r="H52" s="79"/>
      <c r="I52" s="79"/>
      <c r="J52" s="80"/>
    </row>
    <row r="53" spans="1:10" ht="11.25" customHeight="1"/>
  </sheetData>
  <sheetProtection password="89E8" sheet="1" objects="1" scenarios="1" selectLockedCells="1"/>
  <mergeCells count="11">
    <mergeCell ref="A2:J2"/>
    <mergeCell ref="I5:I6"/>
    <mergeCell ref="B7:I15"/>
    <mergeCell ref="B21:E21"/>
    <mergeCell ref="B23:E23"/>
    <mergeCell ref="B3:J3"/>
    <mergeCell ref="B4:E4"/>
    <mergeCell ref="G4:J4"/>
    <mergeCell ref="B5:C6"/>
    <mergeCell ref="E5:E6"/>
    <mergeCell ref="G5:G6"/>
  </mergeCells>
  <phoneticPr fontId="3"/>
  <conditionalFormatting sqref="H29">
    <cfRule type="cellIs" dxfId="12" priority="1"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Normal="100" zoomScaleSheetLayoutView="100" workbookViewId="0">
      <selection activeCell="C5" sqref="C5"/>
    </sheetView>
  </sheetViews>
  <sheetFormatPr defaultRowHeight="13.5"/>
  <cols>
    <col min="1" max="1" width="10.375" style="12" customWidth="1"/>
    <col min="2" max="2" width="8" style="12" customWidth="1"/>
    <col min="3" max="3" width="16.5" style="12" customWidth="1"/>
    <col min="4" max="4" width="6.5" style="12" customWidth="1"/>
    <col min="5" max="5" width="8.75" style="12" customWidth="1"/>
    <col min="6" max="6" width="9.25" style="12" customWidth="1"/>
    <col min="7" max="8" width="8.625" style="12" customWidth="1"/>
    <col min="9" max="9" width="5.875" style="12" customWidth="1"/>
    <col min="10" max="10" width="6.375" style="12" customWidth="1"/>
    <col min="11" max="11" width="11" style="12" customWidth="1"/>
    <col min="12" max="12" width="5.75" style="12" customWidth="1"/>
    <col min="13" max="16384" width="9" style="12"/>
  </cols>
  <sheetData>
    <row r="1" spans="1:10" ht="14.25" thickBot="1"/>
    <row r="2" spans="1:10" s="13" customFormat="1" ht="21" customHeight="1" thickBot="1">
      <c r="A2" s="535" t="str">
        <f>+表紙!A2</f>
        <v>業務用厨房熱機器等性能測定結果　【電気機器】</v>
      </c>
      <c r="B2" s="536"/>
      <c r="C2" s="536"/>
      <c r="D2" s="536"/>
      <c r="E2" s="536"/>
      <c r="F2" s="536"/>
      <c r="G2" s="536"/>
      <c r="H2" s="536"/>
      <c r="I2" s="536"/>
      <c r="J2" s="537"/>
    </row>
    <row r="3" spans="1:10" s="13" customFormat="1" ht="28.5" customHeight="1" thickTop="1">
      <c r="A3" s="14" t="s">
        <v>38</v>
      </c>
      <c r="B3" s="545" t="str">
        <f>+表紙!B3&amp;"　　（４．調理能力）"</f>
        <v>電子レンジ　　（４．調理能力）</v>
      </c>
      <c r="C3" s="546"/>
      <c r="D3" s="563"/>
      <c r="E3" s="563"/>
      <c r="F3" s="563"/>
      <c r="G3" s="563"/>
      <c r="H3" s="563"/>
      <c r="I3" s="563"/>
      <c r="J3" s="564"/>
    </row>
    <row r="4" spans="1:10" s="13" customFormat="1" ht="20.100000000000001" customHeight="1" thickBot="1">
      <c r="A4" s="15" t="s">
        <v>0</v>
      </c>
      <c r="B4" s="580" t="str">
        <f>IF(表紙!$B$6=0,"",表紙!$B$6)</f>
        <v/>
      </c>
      <c r="C4" s="580"/>
      <c r="D4" s="581"/>
      <c r="E4" s="582"/>
      <c r="F4" s="16" t="s">
        <v>1</v>
      </c>
      <c r="G4" s="583" t="str">
        <f>IF(表紙!$G$5=0,"",表紙!$G$5)</f>
        <v/>
      </c>
      <c r="H4" s="584"/>
      <c r="I4" s="584"/>
      <c r="J4" s="585"/>
    </row>
    <row r="5" spans="1:10" s="13" customFormat="1" ht="15.6" customHeight="1" thickBot="1">
      <c r="A5" s="591" t="s">
        <v>48</v>
      </c>
      <c r="B5" s="592"/>
      <c r="C5" s="254"/>
      <c r="D5" s="171" t="s">
        <v>49</v>
      </c>
      <c r="E5" s="253"/>
      <c r="F5" s="171" t="s">
        <v>50</v>
      </c>
      <c r="G5" s="253"/>
      <c r="H5" s="593" t="s">
        <v>51</v>
      </c>
      <c r="I5" s="592"/>
      <c r="J5" s="255"/>
    </row>
    <row r="6" spans="1:10" s="13" customFormat="1" ht="16.5" customHeight="1">
      <c r="A6" s="172"/>
      <c r="B6" s="173"/>
      <c r="C6" s="173"/>
      <c r="D6" s="173"/>
      <c r="E6" s="173"/>
      <c r="F6" s="66"/>
      <c r="G6" s="173"/>
      <c r="H6" s="66"/>
      <c r="I6" s="121"/>
      <c r="J6" s="174"/>
    </row>
    <row r="7" spans="1:10" s="13" customFormat="1" ht="15" customHeight="1">
      <c r="A7" s="19"/>
      <c r="B7" s="23"/>
      <c r="C7" s="287"/>
      <c r="D7" s="287"/>
      <c r="E7" s="287"/>
      <c r="F7" s="287"/>
      <c r="G7" s="287"/>
      <c r="H7" s="287"/>
      <c r="I7" s="287"/>
      <c r="J7" s="22"/>
    </row>
    <row r="8" spans="1:10" s="13" customFormat="1" ht="15.75" customHeight="1">
      <c r="A8" s="19"/>
      <c r="B8" s="344"/>
      <c r="C8" s="287"/>
      <c r="D8" s="287"/>
      <c r="E8" s="287"/>
      <c r="F8" s="287"/>
      <c r="G8" s="287"/>
      <c r="H8" s="287"/>
      <c r="I8" s="287"/>
      <c r="J8" s="22"/>
    </row>
    <row r="9" spans="1:10" s="13" customFormat="1" ht="6.75" customHeight="1">
      <c r="A9" s="19"/>
      <c r="B9" s="21"/>
      <c r="C9" s="287"/>
      <c r="D9" s="287"/>
      <c r="E9" s="287"/>
      <c r="F9" s="287"/>
      <c r="G9" s="287"/>
      <c r="H9" s="287"/>
      <c r="I9" s="287"/>
      <c r="J9" s="22"/>
    </row>
    <row r="10" spans="1:10" s="13" customFormat="1" ht="15.75" customHeight="1">
      <c r="A10" s="19"/>
      <c r="B10" s="344"/>
      <c r="C10" s="21"/>
      <c r="D10" s="287"/>
      <c r="E10" s="287"/>
      <c r="F10" s="287"/>
      <c r="G10" s="287"/>
      <c r="H10" s="287"/>
      <c r="I10" s="287"/>
      <c r="J10" s="22"/>
    </row>
    <row r="11" spans="1:10" s="13" customFormat="1" ht="7.5" customHeight="1">
      <c r="A11" s="19"/>
      <c r="B11" s="344"/>
      <c r="C11" s="21"/>
      <c r="D11" s="287"/>
      <c r="E11" s="287"/>
      <c r="F11" s="287"/>
      <c r="G11" s="287"/>
      <c r="H11" s="287"/>
      <c r="I11" s="287"/>
      <c r="J11" s="22"/>
    </row>
    <row r="12" spans="1:10" s="13" customFormat="1" ht="15.75" customHeight="1">
      <c r="A12" s="19"/>
      <c r="B12" s="23"/>
      <c r="C12" s="287"/>
      <c r="D12" s="287"/>
      <c r="E12" s="287"/>
      <c r="F12" s="287"/>
      <c r="G12" s="287"/>
      <c r="H12" s="287"/>
      <c r="I12" s="287"/>
      <c r="J12" s="22"/>
    </row>
    <row r="13" spans="1:10" s="13" customFormat="1" ht="15.75" customHeight="1">
      <c r="A13" s="19"/>
      <c r="B13" s="23"/>
      <c r="C13" s="287"/>
      <c r="D13" s="287"/>
      <c r="E13" s="287"/>
      <c r="F13" s="287"/>
      <c r="G13" s="287"/>
      <c r="H13" s="287"/>
      <c r="I13" s="287"/>
      <c r="J13" s="22"/>
    </row>
    <row r="14" spans="1:10" s="13" customFormat="1" ht="15" customHeight="1">
      <c r="A14" s="19"/>
      <c r="B14" s="23"/>
      <c r="C14" s="287"/>
      <c r="D14" s="287"/>
      <c r="E14" s="287"/>
      <c r="F14" s="287"/>
      <c r="G14" s="287"/>
      <c r="H14" s="287"/>
      <c r="I14" s="287"/>
      <c r="J14" s="22"/>
    </row>
    <row r="15" spans="1:10" s="13" customFormat="1" ht="15" customHeight="1">
      <c r="A15" s="19"/>
      <c r="B15" s="23"/>
      <c r="C15" s="287"/>
      <c r="D15" s="287"/>
      <c r="E15" s="287"/>
      <c r="F15" s="287"/>
      <c r="G15" s="287"/>
      <c r="H15" s="287"/>
      <c r="I15" s="287"/>
      <c r="J15" s="22"/>
    </row>
    <row r="16" spans="1:10" s="13" customFormat="1" ht="15" customHeight="1">
      <c r="A16" s="19"/>
      <c r="B16" s="23"/>
      <c r="C16" s="287"/>
      <c r="D16" s="287"/>
      <c r="E16" s="287"/>
      <c r="F16" s="287"/>
      <c r="G16" s="287"/>
      <c r="H16" s="287"/>
      <c r="I16" s="287"/>
      <c r="J16" s="22"/>
    </row>
    <row r="17" spans="1:12" s="13" customFormat="1" ht="15" customHeight="1">
      <c r="A17" s="19"/>
      <c r="B17" s="23"/>
      <c r="C17" s="287"/>
      <c r="D17" s="287"/>
      <c r="E17" s="287"/>
      <c r="F17" s="287"/>
      <c r="G17" s="287"/>
      <c r="H17" s="287"/>
      <c r="I17" s="287"/>
      <c r="J17" s="22"/>
    </row>
    <row r="18" spans="1:12" s="13" customFormat="1" ht="12" customHeight="1">
      <c r="A18" s="19"/>
      <c r="B18" s="23"/>
      <c r="C18" s="287"/>
      <c r="D18" s="287"/>
      <c r="E18" s="287"/>
      <c r="F18" s="287"/>
      <c r="G18" s="287"/>
      <c r="H18" s="287"/>
      <c r="I18" s="287"/>
      <c r="J18" s="22"/>
    </row>
    <row r="19" spans="1:12" s="13" customFormat="1" ht="15.75" customHeight="1">
      <c r="A19" s="19"/>
      <c r="B19" s="23" t="s">
        <v>156</v>
      </c>
      <c r="C19" s="287"/>
      <c r="D19" s="72" t="s">
        <v>159</v>
      </c>
      <c r="E19" s="88"/>
      <c r="F19" s="344" t="s">
        <v>157</v>
      </c>
      <c r="H19" s="287"/>
      <c r="I19" s="287"/>
      <c r="J19" s="288"/>
    </row>
    <row r="20" spans="1:12" s="13" customFormat="1" ht="15.75" customHeight="1">
      <c r="A20" s="19"/>
      <c r="B20" s="23" t="s">
        <v>155</v>
      </c>
      <c r="C20" s="347"/>
      <c r="D20" s="72" t="s">
        <v>11</v>
      </c>
      <c r="E20" s="88"/>
      <c r="F20" s="344" t="s">
        <v>27</v>
      </c>
      <c r="H20" s="21"/>
      <c r="I20" s="347"/>
      <c r="J20" s="282"/>
    </row>
    <row r="21" spans="1:12" s="13" customFormat="1" ht="15.75" customHeight="1">
      <c r="A21" s="19"/>
      <c r="B21" s="21"/>
      <c r="C21" s="347"/>
      <c r="D21" s="72" t="s">
        <v>21</v>
      </c>
      <c r="E21" s="91"/>
      <c r="F21" s="344" t="s">
        <v>22</v>
      </c>
      <c r="H21" s="21"/>
      <c r="I21" s="347"/>
      <c r="J21" s="282"/>
    </row>
    <row r="22" spans="1:12" s="13" customFormat="1" ht="25.5" customHeight="1">
      <c r="A22" s="19"/>
      <c r="B22" s="21"/>
      <c r="D22" s="294" t="s">
        <v>24</v>
      </c>
      <c r="E22" s="588"/>
      <c r="F22" s="589"/>
      <c r="G22" s="589"/>
      <c r="H22" s="589"/>
      <c r="I22" s="590"/>
      <c r="J22" s="293"/>
    </row>
    <row r="23" spans="1:12" s="13" customFormat="1" ht="15" customHeight="1">
      <c r="A23" s="19"/>
      <c r="B23" s="344" t="s">
        <v>23</v>
      </c>
      <c r="C23" s="344"/>
      <c r="D23" s="679"/>
      <c r="E23" s="680"/>
      <c r="F23" s="680"/>
      <c r="G23" s="680"/>
      <c r="H23" s="680"/>
      <c r="I23" s="681"/>
      <c r="J23" s="22"/>
    </row>
    <row r="24" spans="1:12" s="13" customFormat="1" ht="15" customHeight="1">
      <c r="A24" s="19"/>
      <c r="B24" s="344"/>
      <c r="C24" s="344"/>
      <c r="D24" s="682"/>
      <c r="E24" s="683"/>
      <c r="F24" s="683"/>
      <c r="G24" s="683"/>
      <c r="H24" s="683"/>
      <c r="I24" s="684"/>
      <c r="J24" s="22"/>
    </row>
    <row r="25" spans="1:12" s="13" customFormat="1" ht="18.75" customHeight="1" thickBot="1">
      <c r="A25" s="19"/>
      <c r="B25" s="21"/>
      <c r="C25" s="347"/>
      <c r="D25" s="347"/>
      <c r="E25" s="327" t="s">
        <v>224</v>
      </c>
      <c r="F25" s="327" t="s">
        <v>225</v>
      </c>
      <c r="G25" s="327" t="s">
        <v>226</v>
      </c>
      <c r="H25" s="346" t="s">
        <v>31</v>
      </c>
      <c r="I25" s="347"/>
      <c r="J25" s="22"/>
    </row>
    <row r="26" spans="1:12" s="13" customFormat="1" ht="30" customHeight="1" thickBot="1">
      <c r="A26" s="19"/>
      <c r="B26" s="21" t="s">
        <v>160</v>
      </c>
      <c r="C26" s="351"/>
      <c r="D26" s="43" t="s">
        <v>88</v>
      </c>
      <c r="E26" s="85"/>
      <c r="F26" s="86"/>
      <c r="G26" s="87"/>
      <c r="H26" s="176" t="str">
        <f>IF(COUNTBLANK(E26:G26)=0,(E26+F26+G26)/3,"")</f>
        <v/>
      </c>
      <c r="I26" s="59" t="s">
        <v>90</v>
      </c>
      <c r="J26" s="26" t="s">
        <v>26</v>
      </c>
    </row>
    <row r="27" spans="1:12" s="13" customFormat="1" ht="3.75" customHeight="1" thickBot="1">
      <c r="A27" s="19"/>
      <c r="B27" s="21"/>
      <c r="C27" s="351"/>
      <c r="D27" s="43"/>
      <c r="E27" s="177"/>
      <c r="F27" s="178"/>
      <c r="G27" s="178"/>
      <c r="H27" s="179"/>
      <c r="I27" s="39"/>
      <c r="J27" s="26"/>
    </row>
    <row r="28" spans="1:12" s="13" customFormat="1" ht="30" customHeight="1" thickBot="1">
      <c r="A28" s="19"/>
      <c r="B28" s="21" t="s">
        <v>150</v>
      </c>
      <c r="C28" s="21"/>
      <c r="D28" s="21"/>
      <c r="E28" s="21"/>
      <c r="F28" s="170"/>
      <c r="G28" s="180" t="s">
        <v>87</v>
      </c>
      <c r="H28" s="167" t="str">
        <f>IF(H26&lt;&gt;"",60/H26,"")</f>
        <v/>
      </c>
      <c r="I28" s="59" t="s">
        <v>142</v>
      </c>
      <c r="J28" s="26" t="s">
        <v>26</v>
      </c>
      <c r="L28" s="21"/>
    </row>
    <row r="29" spans="1:12" s="13" customFormat="1" ht="5.25" customHeight="1" thickBot="1">
      <c r="A29" s="19"/>
      <c r="B29" s="23"/>
      <c r="C29" s="287"/>
      <c r="D29" s="287"/>
      <c r="E29" s="287"/>
      <c r="F29" s="287"/>
      <c r="G29" s="287"/>
      <c r="H29" s="287"/>
      <c r="I29" s="289"/>
      <c r="J29" s="22"/>
    </row>
    <row r="30" spans="1:12" s="13" customFormat="1" ht="16.149999999999999" customHeight="1" thickBot="1">
      <c r="A30" s="19"/>
      <c r="B30" s="21" t="s">
        <v>107</v>
      </c>
      <c r="C30" s="21"/>
      <c r="D30" s="24" t="s">
        <v>109</v>
      </c>
      <c r="E30" s="88"/>
      <c r="F30" s="89"/>
      <c r="G30" s="90"/>
      <c r="H30" s="181" t="str">
        <f>IF(COUNTBLANK(E30:G30)=0,(E30+F30+G30)/3,"")</f>
        <v/>
      </c>
      <c r="I30" s="59" t="s">
        <v>32</v>
      </c>
      <c r="J30" s="22"/>
    </row>
    <row r="31" spans="1:12" s="13" customFormat="1" ht="16.5" customHeight="1" thickBot="1">
      <c r="A31" s="19"/>
      <c r="B31" s="21" t="s">
        <v>108</v>
      </c>
      <c r="C31" s="21"/>
      <c r="D31" s="24" t="s">
        <v>110</v>
      </c>
      <c r="E31" s="91"/>
      <c r="F31" s="92"/>
      <c r="G31" s="93"/>
      <c r="H31" s="181" t="str">
        <f>IF(COUNTBLANK(E31:G31)=0,(E31+F31+G31)/3,"")</f>
        <v/>
      </c>
      <c r="I31" s="59" t="s">
        <v>32</v>
      </c>
      <c r="J31" s="22"/>
    </row>
    <row r="32" spans="1:12" s="13" customFormat="1" ht="17.25" customHeight="1" thickBot="1">
      <c r="A32" s="19"/>
      <c r="B32" s="21" t="s">
        <v>33</v>
      </c>
      <c r="C32" s="21"/>
      <c r="D32" s="21"/>
      <c r="E32" s="182" t="str">
        <f>IF(COUNTBLANK(E30:E31)=0,ROUND(E31/E30*100,1),"")</f>
        <v/>
      </c>
      <c r="F32" s="182" t="str">
        <f>IF(COUNTBLANK(F30:F31)=0,ROUND(F31/F30*100,1),"")</f>
        <v/>
      </c>
      <c r="G32" s="182" t="str">
        <f>IF(COUNTBLANK(G30:G31)=0,ROUND(G31/G30*100,1),"")</f>
        <v/>
      </c>
      <c r="H32" s="183" t="str">
        <f>IF(COUNTBLANK(E32:G32)=0,(E32+F32+G32)/3,"")</f>
        <v/>
      </c>
      <c r="I32" s="160" t="s">
        <v>12</v>
      </c>
      <c r="J32" s="156"/>
    </row>
    <row r="33" spans="1:10" s="13" customFormat="1" ht="22.15" customHeight="1" thickBot="1">
      <c r="A33" s="19"/>
      <c r="B33" s="340" t="s">
        <v>161</v>
      </c>
      <c r="C33" s="21"/>
      <c r="D33" s="290" t="s">
        <v>105</v>
      </c>
      <c r="E33" s="10"/>
      <c r="F33" s="10"/>
      <c r="G33" s="94"/>
      <c r="H33" s="184" t="str">
        <f>IF(COUNTBLANK(E33:G33)=0,(E33+F33+G33)/3,"")</f>
        <v/>
      </c>
      <c r="I33" s="59" t="s">
        <v>122</v>
      </c>
      <c r="J33" s="22"/>
    </row>
    <row r="34" spans="1:10" s="13" customFormat="1" ht="3.75" customHeight="1" thickBot="1">
      <c r="A34" s="19"/>
      <c r="B34" s="340"/>
      <c r="C34" s="21"/>
      <c r="D34" s="291"/>
      <c r="E34" s="185"/>
      <c r="F34" s="185"/>
      <c r="G34" s="185"/>
      <c r="H34" s="186"/>
      <c r="I34" s="292"/>
      <c r="J34" s="22"/>
    </row>
    <row r="35" spans="1:10" s="13" customFormat="1" ht="15" customHeight="1" thickBot="1">
      <c r="A35" s="19"/>
      <c r="B35" s="21"/>
      <c r="C35" s="353"/>
      <c r="D35" s="353"/>
      <c r="E35" s="185"/>
      <c r="F35" s="185"/>
      <c r="G35" s="187" t="s">
        <v>40</v>
      </c>
      <c r="H35" s="152" t="str">
        <f>IF(H33&lt;&gt;"",(MAX(E33:G33)-MIN(E33:G33))/H33,"")</f>
        <v/>
      </c>
      <c r="I35" s="72"/>
      <c r="J35" s="22"/>
    </row>
    <row r="36" spans="1:10" s="13" customFormat="1" ht="18.75" customHeight="1" thickBot="1">
      <c r="A36" s="19"/>
      <c r="B36" s="21" t="s">
        <v>197</v>
      </c>
      <c r="C36" s="353"/>
      <c r="D36" s="353"/>
      <c r="E36" s="185"/>
      <c r="F36" s="185"/>
      <c r="G36" s="185"/>
      <c r="H36" s="185"/>
      <c r="I36" s="72"/>
      <c r="J36" s="22"/>
    </row>
    <row r="37" spans="1:10" s="13" customFormat="1" ht="23.25" customHeight="1" thickBot="1">
      <c r="A37" s="19"/>
      <c r="B37" s="21"/>
      <c r="C37" s="351"/>
      <c r="D37" s="188" t="s">
        <v>198</v>
      </c>
      <c r="E37" s="189" t="str">
        <f>IF(COUNT(E26,E33)=2,E33*60/E26,"")</f>
        <v/>
      </c>
      <c r="F37" s="189" t="str">
        <f>IF(COUNT(F26,F33)=2,F33*60/F26,"")</f>
        <v/>
      </c>
      <c r="G37" s="189" t="str">
        <f>IF(COUNT(G26,G33)=2,G33*60/G26,"")</f>
        <v/>
      </c>
      <c r="H37" s="190" t="str">
        <f>IF(COUNTBLANK(E37:G37)=0,AVERAGE(E37:G37),"")</f>
        <v/>
      </c>
      <c r="I37" s="59" t="s">
        <v>148</v>
      </c>
      <c r="J37" s="22"/>
    </row>
    <row r="38" spans="1:10" s="13" customFormat="1" ht="7.5" customHeight="1">
      <c r="A38" s="19"/>
      <c r="B38" s="21"/>
      <c r="C38" s="70"/>
      <c r="D38" s="351"/>
      <c r="E38" s="351"/>
      <c r="F38" s="351"/>
      <c r="G38" s="191"/>
      <c r="H38" s="24"/>
      <c r="I38" s="192"/>
      <c r="J38" s="156"/>
    </row>
    <row r="39" spans="1:10" ht="15" customHeight="1">
      <c r="A39" s="74"/>
      <c r="B39" s="21"/>
      <c r="C39" s="340" t="s">
        <v>35</v>
      </c>
      <c r="D39" s="351"/>
      <c r="E39" s="351"/>
      <c r="F39" s="351"/>
      <c r="G39" s="340" t="s">
        <v>34</v>
      </c>
      <c r="H39" s="351"/>
      <c r="I39" s="21"/>
      <c r="J39" s="22"/>
    </row>
    <row r="40" spans="1:10" ht="8.4499999999999993" customHeight="1">
      <c r="A40" s="74"/>
      <c r="B40" s="21"/>
      <c r="C40" s="351"/>
      <c r="D40" s="351"/>
      <c r="E40" s="351"/>
      <c r="F40" s="351"/>
      <c r="G40" s="351"/>
      <c r="H40" s="351"/>
      <c r="I40" s="21"/>
      <c r="J40" s="22"/>
    </row>
    <row r="41" spans="1:10" ht="15" customHeight="1">
      <c r="A41" s="74"/>
      <c r="B41" s="21"/>
      <c r="C41" s="351"/>
      <c r="D41" s="351"/>
      <c r="E41" s="351"/>
      <c r="F41" s="351"/>
      <c r="G41" s="351"/>
      <c r="H41" s="351"/>
      <c r="I41" s="21"/>
      <c r="J41" s="22"/>
    </row>
    <row r="42" spans="1:10" ht="15" customHeight="1">
      <c r="A42" s="74"/>
      <c r="B42" s="106"/>
      <c r="C42" s="106"/>
      <c r="D42" s="351"/>
      <c r="E42" s="351"/>
      <c r="F42" s="351"/>
      <c r="G42" s="351"/>
      <c r="H42" s="351"/>
      <c r="I42" s="21"/>
      <c r="J42" s="22"/>
    </row>
    <row r="43" spans="1:10" ht="15" customHeight="1">
      <c r="A43" s="74"/>
      <c r="B43" s="21"/>
      <c r="C43" s="351"/>
      <c r="D43" s="351"/>
      <c r="E43" s="351"/>
      <c r="F43" s="351"/>
      <c r="G43" s="351"/>
      <c r="H43" s="351"/>
      <c r="I43" s="21"/>
      <c r="J43" s="22"/>
    </row>
    <row r="44" spans="1:10" ht="15" customHeight="1">
      <c r="A44" s="74"/>
      <c r="B44" s="21"/>
      <c r="C44" s="351"/>
      <c r="D44" s="351"/>
      <c r="E44" s="351"/>
      <c r="F44" s="351"/>
      <c r="G44" s="351"/>
      <c r="H44" s="351"/>
      <c r="I44" s="21"/>
      <c r="J44" s="22"/>
    </row>
    <row r="45" spans="1:10" ht="15" customHeight="1">
      <c r="A45" s="74"/>
      <c r="B45" s="21"/>
      <c r="C45" s="351"/>
      <c r="D45" s="351"/>
      <c r="E45" s="351"/>
      <c r="F45" s="351"/>
      <c r="G45" s="351"/>
      <c r="H45" s="351"/>
      <c r="I45" s="21"/>
      <c r="J45" s="22"/>
    </row>
    <row r="46" spans="1:10" ht="15" customHeight="1">
      <c r="A46" s="74"/>
      <c r="B46" s="21"/>
      <c r="C46" s="351"/>
      <c r="D46" s="351"/>
      <c r="E46" s="351"/>
      <c r="F46" s="351"/>
      <c r="G46" s="351"/>
      <c r="H46" s="351"/>
      <c r="I46" s="21"/>
      <c r="J46" s="22"/>
    </row>
    <row r="47" spans="1:10" ht="15" customHeight="1">
      <c r="A47" s="74"/>
      <c r="B47" s="21"/>
      <c r="C47" s="351"/>
      <c r="D47" s="351"/>
      <c r="E47" s="351"/>
      <c r="F47" s="351"/>
      <c r="G47" s="351"/>
      <c r="H47" s="351"/>
      <c r="I47" s="21"/>
      <c r="J47" s="22"/>
    </row>
    <row r="48" spans="1:10" ht="15" customHeight="1">
      <c r="A48" s="74"/>
      <c r="B48" s="21"/>
      <c r="C48" s="21"/>
      <c r="D48" s="21"/>
      <c r="E48" s="21"/>
      <c r="F48" s="21"/>
      <c r="G48" s="21"/>
      <c r="H48" s="21"/>
      <c r="I48" s="21"/>
      <c r="J48" s="22"/>
    </row>
    <row r="49" spans="1:10" ht="15" customHeight="1">
      <c r="A49" s="74"/>
      <c r="B49" s="21"/>
      <c r="C49" s="21"/>
      <c r="D49" s="21"/>
      <c r="E49" s="21"/>
      <c r="F49" s="21"/>
      <c r="G49" s="21"/>
      <c r="H49" s="21"/>
      <c r="I49" s="21"/>
      <c r="J49" s="22"/>
    </row>
    <row r="50" spans="1:10" ht="15" customHeight="1">
      <c r="A50" s="74"/>
      <c r="B50" s="21"/>
      <c r="C50" s="21"/>
      <c r="D50" s="21"/>
      <c r="E50" s="21"/>
      <c r="F50" s="21"/>
      <c r="G50" s="21"/>
      <c r="H50" s="21"/>
      <c r="I50" s="21"/>
      <c r="J50" s="22"/>
    </row>
    <row r="51" spans="1:10" s="13" customFormat="1" ht="18" customHeight="1" thickBot="1">
      <c r="A51" s="78"/>
      <c r="B51" s="79"/>
      <c r="C51" s="79"/>
      <c r="D51" s="79"/>
      <c r="E51" s="79"/>
      <c r="F51" s="79"/>
      <c r="G51" s="79"/>
      <c r="H51" s="79"/>
      <c r="I51" s="79"/>
      <c r="J51" s="80"/>
    </row>
    <row r="52" spans="1:10" ht="9" customHeight="1"/>
  </sheetData>
  <sheetProtection password="89E8" sheet="1" objects="1" scenarios="1" selectLockedCells="1"/>
  <mergeCells count="8">
    <mergeCell ref="E22:I22"/>
    <mergeCell ref="D23:I24"/>
    <mergeCell ref="A2:J2"/>
    <mergeCell ref="A5:B5"/>
    <mergeCell ref="H5:I5"/>
    <mergeCell ref="B3:J3"/>
    <mergeCell ref="B4:E4"/>
    <mergeCell ref="G4:J4"/>
  </mergeCells>
  <phoneticPr fontId="3"/>
  <pageMargins left="0.78740157480314965" right="0.51181102362204722" top="0.78740157480314965" bottom="0.39370078740157483" header="0.19685039370078741" footer="0.19685039370078741"/>
  <pageSetup paperSize="9" orientation="portrait" r:id="rId1"/>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view="pageBreakPreview" zoomScaleNormal="100" zoomScaleSheetLayoutView="100" workbookViewId="0">
      <selection activeCell="D5" sqref="D5"/>
    </sheetView>
  </sheetViews>
  <sheetFormatPr defaultRowHeight="13.5"/>
  <cols>
    <col min="1" max="1" width="10.25" style="12" customWidth="1"/>
    <col min="2" max="2" width="5.125" style="12" customWidth="1"/>
    <col min="3" max="3" width="5.625" style="12" customWidth="1"/>
    <col min="4" max="4" width="14.75" style="12" customWidth="1"/>
    <col min="5" max="5" width="10.875" style="12" customWidth="1"/>
    <col min="6" max="6" width="8.25" style="12" customWidth="1"/>
    <col min="7" max="7" width="9.375" style="12" customWidth="1"/>
    <col min="8" max="8" width="9.5" style="12" customWidth="1"/>
    <col min="9" max="9" width="6.125" style="12" customWidth="1"/>
    <col min="10" max="10" width="8.875" style="12" customWidth="1"/>
    <col min="11" max="11" width="11.625" style="12" customWidth="1"/>
    <col min="12" max="16384" width="9" style="12"/>
  </cols>
  <sheetData>
    <row r="1" spans="1:10" ht="14.25" thickBot="1"/>
    <row r="2" spans="1:10" s="13" customFormat="1" ht="23.25" customHeight="1" thickTop="1" thickBot="1">
      <c r="A2" s="554" t="str">
        <f>+表紙!A2</f>
        <v>業務用厨房熱機器等性能測定結果　【電気機器】</v>
      </c>
      <c r="B2" s="555"/>
      <c r="C2" s="555"/>
      <c r="D2" s="555"/>
      <c r="E2" s="555"/>
      <c r="F2" s="555"/>
      <c r="G2" s="555"/>
      <c r="H2" s="555"/>
      <c r="I2" s="555"/>
      <c r="J2" s="556"/>
    </row>
    <row r="3" spans="1:10" s="13" customFormat="1" ht="28.5" customHeight="1" thickTop="1">
      <c r="A3" s="14" t="s">
        <v>38</v>
      </c>
      <c r="B3" s="545" t="str">
        <f>+表紙!B3&amp;"　　（５．消費電力量）"</f>
        <v>電子レンジ　　（５．消費電力量）</v>
      </c>
      <c r="C3" s="546"/>
      <c r="D3" s="563"/>
      <c r="E3" s="563"/>
      <c r="F3" s="563"/>
      <c r="G3" s="563"/>
      <c r="H3" s="563"/>
      <c r="I3" s="563"/>
      <c r="J3" s="564"/>
    </row>
    <row r="4" spans="1:10" s="13" customFormat="1" ht="20.100000000000001" customHeight="1" thickBot="1">
      <c r="A4" s="15" t="s">
        <v>0</v>
      </c>
      <c r="B4" s="580" t="str">
        <f>IF(表紙!$B$6=0,"",表紙!$B$6)</f>
        <v/>
      </c>
      <c r="C4" s="580"/>
      <c r="D4" s="581"/>
      <c r="E4" s="582"/>
      <c r="F4" s="16" t="s">
        <v>1</v>
      </c>
      <c r="G4" s="583" t="str">
        <f>IF(表紙!$G$5=0,"",表紙!$G$5)</f>
        <v/>
      </c>
      <c r="H4" s="584"/>
      <c r="I4" s="584"/>
      <c r="J4" s="585"/>
    </row>
    <row r="5" spans="1:10" s="13" customFormat="1" ht="16.149999999999999" customHeight="1">
      <c r="A5" s="17" t="s">
        <v>28</v>
      </c>
      <c r="B5" s="586" t="s">
        <v>48</v>
      </c>
      <c r="C5" s="586"/>
      <c r="D5" s="256"/>
      <c r="E5" s="586" t="s">
        <v>49</v>
      </c>
      <c r="F5" s="249"/>
      <c r="G5" s="586" t="s">
        <v>50</v>
      </c>
      <c r="H5" s="249"/>
      <c r="I5" s="573" t="s">
        <v>51</v>
      </c>
      <c r="J5" s="251"/>
    </row>
    <row r="6" spans="1:10" s="13" customFormat="1" ht="16.899999999999999" customHeight="1" thickBot="1">
      <c r="A6" s="18" t="s">
        <v>29</v>
      </c>
      <c r="B6" s="587"/>
      <c r="C6" s="587"/>
      <c r="D6" s="257"/>
      <c r="E6" s="587"/>
      <c r="F6" s="250"/>
      <c r="G6" s="587"/>
      <c r="H6" s="250"/>
      <c r="I6" s="574"/>
      <c r="J6" s="252"/>
    </row>
    <row r="7" spans="1:10" s="13" customFormat="1" ht="22.5" customHeight="1">
      <c r="A7" s="19"/>
      <c r="B7" s="594" t="s">
        <v>231</v>
      </c>
      <c r="C7" s="594"/>
      <c r="D7" s="594"/>
      <c r="E7" s="594"/>
      <c r="F7" s="594"/>
      <c r="G7" s="594"/>
      <c r="H7" s="594"/>
      <c r="I7" s="594"/>
      <c r="J7" s="595"/>
    </row>
    <row r="8" spans="1:10" s="13" customFormat="1" ht="15" customHeight="1">
      <c r="A8" s="19"/>
      <c r="B8" s="20"/>
      <c r="C8" s="21"/>
      <c r="D8" s="21"/>
      <c r="E8" s="21"/>
      <c r="F8" s="21"/>
      <c r="G8" s="165" t="s">
        <v>223</v>
      </c>
      <c r="H8" s="165" t="s">
        <v>224</v>
      </c>
      <c r="I8" s="21"/>
      <c r="J8" s="22"/>
    </row>
    <row r="9" spans="1:10" s="13" customFormat="1" ht="17.25" customHeight="1">
      <c r="A9" s="19"/>
      <c r="B9" s="28" t="s">
        <v>162</v>
      </c>
      <c r="C9" s="21"/>
      <c r="D9" s="23"/>
      <c r="E9" s="100"/>
      <c r="F9" s="323" t="s">
        <v>89</v>
      </c>
      <c r="G9" s="101" t="str">
        <f>IF('3.立上り性能'!G23&lt;&gt;"",'3.立上り性能'!G23,"")</f>
        <v/>
      </c>
      <c r="H9" s="101" t="str">
        <f>IF('3.立上り性能'!H23&lt;&gt;"",'3.立上り性能'!H23,"")</f>
        <v/>
      </c>
      <c r="I9" s="301" t="s">
        <v>120</v>
      </c>
      <c r="J9" s="295" t="s">
        <v>14</v>
      </c>
    </row>
    <row r="10" spans="1:10" s="13" customFormat="1" ht="18.75" customHeight="1">
      <c r="A10" s="19"/>
      <c r="B10" s="340" t="s">
        <v>202</v>
      </c>
      <c r="C10" s="21"/>
      <c r="D10" s="21"/>
      <c r="E10" s="21"/>
      <c r="F10" s="24" t="s">
        <v>196</v>
      </c>
      <c r="G10" s="102" t="str">
        <f>IF('3.立上り性能'!$G$19&lt;&gt;"",'3.立上り性能'!$G$19,"")</f>
        <v/>
      </c>
      <c r="H10" s="102" t="str">
        <f>IF('3.立上り性能'!$G$19&lt;&gt;"",'3.立上り性能'!$G$19,"")</f>
        <v/>
      </c>
      <c r="I10" s="302" t="s">
        <v>17</v>
      </c>
      <c r="J10" s="295" t="s">
        <v>16</v>
      </c>
    </row>
    <row r="11" spans="1:10" s="13" customFormat="1" ht="17.25" customHeight="1">
      <c r="A11" s="19"/>
      <c r="B11" s="28" t="s">
        <v>106</v>
      </c>
      <c r="C11" s="21"/>
      <c r="D11" s="351"/>
      <c r="E11" s="21"/>
      <c r="F11" s="29" t="s">
        <v>76</v>
      </c>
      <c r="G11" s="102" t="str">
        <f>IF('3.立上り性能'!G20&lt;&gt;"",'3.立上り性能'!G20,"")</f>
        <v/>
      </c>
      <c r="H11" s="102" t="str">
        <f>IF('3.立上り性能'!H20&lt;&gt;"",'3.立上り性能'!H20,"")</f>
        <v/>
      </c>
      <c r="I11" s="302" t="s">
        <v>17</v>
      </c>
      <c r="J11" s="295" t="s">
        <v>16</v>
      </c>
    </row>
    <row r="12" spans="1:10" s="13" customFormat="1" ht="17.25" customHeight="1">
      <c r="A12" s="19"/>
      <c r="B12" s="577" t="s">
        <v>111</v>
      </c>
      <c r="C12" s="578"/>
      <c r="D12" s="578"/>
      <c r="E12" s="578"/>
      <c r="F12" s="30" t="s">
        <v>77</v>
      </c>
      <c r="G12" s="102" t="str">
        <f>IF('3.立上り性能'!G21&lt;&gt;"",'3.立上り性能'!G21,"")</f>
        <v/>
      </c>
      <c r="H12" s="102" t="str">
        <f>IF('3.立上り性能'!H21&lt;&gt;"",'3.立上り性能'!H21,"")</f>
        <v/>
      </c>
      <c r="I12" s="302" t="s">
        <v>17</v>
      </c>
      <c r="J12" s="295" t="s">
        <v>16</v>
      </c>
    </row>
    <row r="13" spans="1:10" s="13" customFormat="1" ht="4.5" customHeight="1" thickBot="1">
      <c r="A13" s="19"/>
      <c r="B13" s="21"/>
      <c r="C13" s="344"/>
      <c r="D13" s="23"/>
      <c r="E13" s="23"/>
      <c r="F13" s="23"/>
      <c r="G13" s="24"/>
      <c r="H13" s="24"/>
      <c r="I13" s="303"/>
      <c r="J13" s="296"/>
    </row>
    <row r="14" spans="1:10" s="13" customFormat="1" ht="19.899999999999999" customHeight="1" thickBot="1">
      <c r="A14" s="322"/>
      <c r="B14" s="344" t="s">
        <v>211</v>
      </c>
      <c r="C14" s="344"/>
      <c r="D14" s="23"/>
      <c r="E14" s="23"/>
      <c r="F14" s="24" t="s">
        <v>199</v>
      </c>
      <c r="G14" s="31" t="str">
        <f>IF(AND(COUNTBLANK(G9:G12)=0,G9&lt;&gt;"****"),G9*(G10-25)/(G12-G11),"")</f>
        <v/>
      </c>
      <c r="H14" s="32" t="str">
        <f>IF(AND(COUNTBLANK(H9:H12)=0,H9&lt;&gt;"****"),H9*(H10-25)/(H12-H11),"")</f>
        <v/>
      </c>
      <c r="I14" s="301" t="s">
        <v>120</v>
      </c>
      <c r="J14" s="295" t="s">
        <v>14</v>
      </c>
    </row>
    <row r="15" spans="1:10" s="13" customFormat="1" ht="3.75" customHeight="1" thickBot="1">
      <c r="A15" s="19"/>
      <c r="B15" s="23"/>
      <c r="C15" s="344"/>
      <c r="D15" s="23"/>
      <c r="E15" s="23"/>
      <c r="F15" s="23"/>
      <c r="G15" s="24"/>
      <c r="H15" s="33"/>
      <c r="I15" s="301"/>
      <c r="J15" s="296"/>
    </row>
    <row r="16" spans="1:10" s="13" customFormat="1" ht="30" customHeight="1" thickBot="1">
      <c r="A16" s="19"/>
      <c r="B16" s="23"/>
      <c r="C16" s="344"/>
      <c r="D16" s="23"/>
      <c r="E16" s="23"/>
      <c r="F16" s="23"/>
      <c r="G16" s="24" t="s">
        <v>200</v>
      </c>
      <c r="H16" s="38" t="str">
        <f>IF(OR(表紙!E12="オーブン機能型",表紙!E12="複合型"),IF(COUNTBLANK(G14:H14)=0,(G14+H14)/2,""),IF(表紙!E12="選択してください","",0))</f>
        <v/>
      </c>
      <c r="I16" s="301" t="s">
        <v>120</v>
      </c>
      <c r="J16" s="295" t="s">
        <v>14</v>
      </c>
    </row>
    <row r="17" spans="1:13" s="13" customFormat="1" ht="6.75" customHeight="1">
      <c r="A17" s="19"/>
      <c r="B17" s="23"/>
      <c r="C17" s="344"/>
      <c r="D17" s="23"/>
      <c r="E17" s="23"/>
      <c r="F17" s="23"/>
      <c r="G17" s="24"/>
      <c r="H17" s="34"/>
      <c r="I17" s="25"/>
      <c r="J17" s="295"/>
    </row>
    <row r="18" spans="1:13" s="13" customFormat="1" ht="19.149999999999999" customHeight="1" thickBot="1">
      <c r="A18" s="19"/>
      <c r="B18" s="35" t="s">
        <v>145</v>
      </c>
      <c r="C18" s="347"/>
      <c r="D18" s="347"/>
      <c r="E18" s="347"/>
      <c r="F18" s="347"/>
      <c r="G18" s="347"/>
      <c r="H18" s="347"/>
      <c r="I18" s="36"/>
      <c r="J18" s="296"/>
    </row>
    <row r="19" spans="1:13" s="13" customFormat="1" ht="30" customHeight="1" thickBot="1">
      <c r="A19" s="19"/>
      <c r="B19" s="21" t="s">
        <v>210</v>
      </c>
      <c r="C19" s="24"/>
      <c r="D19" s="340"/>
      <c r="E19" s="351"/>
      <c r="F19" s="21"/>
      <c r="G19" s="37" t="s">
        <v>201</v>
      </c>
      <c r="H19" s="38" t="str">
        <f>'4.調理能力'!H37</f>
        <v/>
      </c>
      <c r="I19" s="39" t="s">
        <v>13</v>
      </c>
      <c r="J19" s="295" t="s">
        <v>14</v>
      </c>
    </row>
    <row r="20" spans="1:13" s="13" customFormat="1" ht="6" customHeight="1">
      <c r="A20" s="19"/>
      <c r="B20" s="21"/>
      <c r="C20" s="24"/>
      <c r="D20" s="340"/>
      <c r="E20" s="351"/>
      <c r="F20" s="21"/>
      <c r="G20" s="37"/>
      <c r="H20" s="34"/>
      <c r="I20" s="39"/>
      <c r="J20" s="295"/>
    </row>
    <row r="21" spans="1:13" s="13" customFormat="1" ht="20.45" customHeight="1">
      <c r="A21" s="19"/>
      <c r="B21" s="596" t="s">
        <v>232</v>
      </c>
      <c r="C21" s="596"/>
      <c r="D21" s="596"/>
      <c r="E21" s="596"/>
      <c r="F21" s="596"/>
      <c r="G21" s="596"/>
      <c r="H21" s="596"/>
      <c r="I21" s="596"/>
      <c r="J21" s="597"/>
      <c r="M21" s="21"/>
    </row>
    <row r="22" spans="1:13" s="13" customFormat="1" ht="15" customHeight="1">
      <c r="A22" s="19"/>
      <c r="B22" s="21"/>
      <c r="C22" s="21"/>
      <c r="D22" s="21"/>
      <c r="E22" s="21"/>
      <c r="F22" s="21"/>
      <c r="G22" s="351" t="s">
        <v>28</v>
      </c>
      <c r="H22" s="41" t="s">
        <v>29</v>
      </c>
      <c r="I22" s="40"/>
      <c r="J22" s="296"/>
      <c r="M22" s="21"/>
    </row>
    <row r="23" spans="1:13" s="13" customFormat="1" ht="18.75" customHeight="1">
      <c r="A23" s="19"/>
      <c r="B23" s="340" t="s">
        <v>163</v>
      </c>
      <c r="C23" s="21"/>
      <c r="D23" s="21"/>
      <c r="E23" s="99"/>
      <c r="F23" s="37" t="s">
        <v>91</v>
      </c>
      <c r="G23" s="103" t="str">
        <f>IF(OR(+表紙!$E$12="オーブン機能型",+表紙!$E$12="複合型"),"","****")</f>
        <v>****</v>
      </c>
      <c r="H23" s="103" t="str">
        <f>IF(OR(+表紙!$E$12="オーブン機能型",+表紙!$E$12="複合型"),"","****")</f>
        <v>****</v>
      </c>
      <c r="I23" s="49" t="s">
        <v>20</v>
      </c>
      <c r="J23" s="295" t="s">
        <v>14</v>
      </c>
      <c r="L23" s="668" t="str">
        <f>IF(OR(+表紙!$E$12="オーブン機能型",+表紙!$E$12="複合型"),"","****")</f>
        <v>****</v>
      </c>
      <c r="M23" s="668" t="str">
        <f>IF(OR(+表紙!$E$12="オーブン機能型",+表紙!$E$12="複合型"),"","****")</f>
        <v>****</v>
      </c>
    </row>
    <row r="24" spans="1:13" s="13" customFormat="1" ht="18.75" customHeight="1">
      <c r="A24" s="19"/>
      <c r="B24" s="340" t="s">
        <v>164</v>
      </c>
      <c r="C24" s="21"/>
      <c r="D24" s="21"/>
      <c r="E24" s="42"/>
      <c r="F24" s="43" t="s">
        <v>92</v>
      </c>
      <c r="G24" s="103" t="str">
        <f>IF(OR(+表紙!$E$12="オーブン機能型",+表紙!$E$12="複合型"),"","****")</f>
        <v>****</v>
      </c>
      <c r="H24" s="103" t="str">
        <f>IF(OR(+表紙!$E$12="オーブン機能型",+表紙!$E$12="複合型"),"","****")</f>
        <v>****</v>
      </c>
      <c r="I24" s="49" t="s">
        <v>15</v>
      </c>
      <c r="J24" s="295" t="s">
        <v>93</v>
      </c>
      <c r="L24" s="668" t="str">
        <f>IF(OR(+表紙!$E$12="オーブン機能型",+表紙!$E$12="複合型"),"","****")</f>
        <v>****</v>
      </c>
      <c r="M24" s="668" t="str">
        <f>IF(OR(+表紙!$E$12="オーブン機能型",+表紙!$E$12="複合型"),"","****")</f>
        <v>****</v>
      </c>
    </row>
    <row r="25" spans="1:13" s="13" customFormat="1" ht="3.75" customHeight="1" thickBot="1">
      <c r="A25" s="19"/>
      <c r="B25" s="340"/>
      <c r="C25" s="21"/>
      <c r="D25" s="21"/>
      <c r="E25" s="42"/>
      <c r="F25" s="44"/>
      <c r="G25" s="45"/>
      <c r="H25" s="46"/>
      <c r="I25" s="304"/>
      <c r="J25" s="295"/>
    </row>
    <row r="26" spans="1:13" s="13" customFormat="1" ht="18.75" customHeight="1" thickBot="1">
      <c r="A26" s="19"/>
      <c r="B26" s="340" t="s">
        <v>207</v>
      </c>
      <c r="C26" s="21"/>
      <c r="D26" s="21"/>
      <c r="E26" s="21"/>
      <c r="F26" s="24" t="s">
        <v>208</v>
      </c>
      <c r="G26" s="47" t="str">
        <f>IF(AND(COUNTBLANK(G23:G24)=0,G23&lt;&gt;"****"),G23*60/G24,"")</f>
        <v/>
      </c>
      <c r="H26" s="48" t="str">
        <f>IF(AND(COUNTBLANK(H23:H24)=0,H23&lt;&gt;"****"),H23*60/H24,"")</f>
        <v/>
      </c>
      <c r="I26" s="49" t="s">
        <v>7</v>
      </c>
      <c r="J26" s="295" t="s">
        <v>14</v>
      </c>
    </row>
    <row r="27" spans="1:13" s="13" customFormat="1" ht="3.75" customHeight="1" thickBot="1">
      <c r="A27" s="19"/>
      <c r="C27" s="21"/>
      <c r="D27" s="21"/>
      <c r="E27" s="21"/>
      <c r="F27" s="24"/>
      <c r="G27" s="42"/>
      <c r="H27" s="24"/>
      <c r="I27" s="49"/>
      <c r="J27" s="295"/>
    </row>
    <row r="28" spans="1:13" s="13" customFormat="1" ht="30" customHeight="1" thickBot="1">
      <c r="A28" s="19"/>
      <c r="B28" s="21"/>
      <c r="C28" s="21"/>
      <c r="D28" s="21"/>
      <c r="E28" s="21"/>
      <c r="F28" s="24"/>
      <c r="G28" s="24" t="s">
        <v>209</v>
      </c>
      <c r="H28" s="38" t="str">
        <f>IF(OR(表紙!E12="オーブン機能型",表紙!E12="複合型"),IF(COUNTBLANK(G26:H26)=0,(G26+H26)/2,""),IF(表紙!E12="選択してください","",0))</f>
        <v/>
      </c>
      <c r="I28" s="49" t="s">
        <v>7</v>
      </c>
      <c r="J28" s="295" t="s">
        <v>14</v>
      </c>
    </row>
    <row r="29" spans="1:13" s="13" customFormat="1" ht="3.75" customHeight="1" thickBot="1">
      <c r="A29" s="19"/>
      <c r="B29" s="21"/>
      <c r="C29" s="340"/>
      <c r="D29" s="21"/>
      <c r="E29" s="21"/>
      <c r="F29" s="24"/>
      <c r="G29" s="42"/>
      <c r="H29" s="50"/>
      <c r="I29" s="51"/>
      <c r="J29" s="295"/>
    </row>
    <row r="30" spans="1:13" s="13" customFormat="1" ht="15" customHeight="1" thickBot="1">
      <c r="A30" s="19"/>
      <c r="B30" s="21"/>
      <c r="C30" s="340"/>
      <c r="D30" s="21"/>
      <c r="E30" s="21"/>
      <c r="F30" s="24"/>
      <c r="G30" s="42" t="s">
        <v>40</v>
      </c>
      <c r="H30" s="152" t="str">
        <f>IF(OR(H28="",H28=0),"",ABS(G26-H26)/H28)</f>
        <v/>
      </c>
      <c r="I30" s="51"/>
      <c r="J30" s="295"/>
    </row>
    <row r="31" spans="1:13" s="13" customFormat="1" ht="22.9" customHeight="1">
      <c r="A31" s="19"/>
      <c r="B31" s="20" t="s">
        <v>152</v>
      </c>
      <c r="C31" s="21"/>
      <c r="D31" s="21"/>
      <c r="E31" s="21"/>
      <c r="F31" s="21"/>
      <c r="G31" s="21"/>
      <c r="H31" s="24"/>
      <c r="I31" s="72"/>
      <c r="J31" s="296"/>
    </row>
    <row r="32" spans="1:13" s="13" customFormat="1" ht="14.25" customHeight="1">
      <c r="A32" s="19"/>
      <c r="B32" s="21"/>
      <c r="C32" s="340" t="s">
        <v>146</v>
      </c>
      <c r="D32" s="351"/>
      <c r="E32" s="351"/>
      <c r="F32" s="24"/>
      <c r="G32" s="52"/>
      <c r="H32" s="24"/>
      <c r="I32" s="305"/>
      <c r="J32" s="296"/>
    </row>
    <row r="33" spans="1:22" s="13" customFormat="1" ht="16.5" customHeight="1">
      <c r="A33" s="53"/>
      <c r="B33" s="21" t="s">
        <v>165</v>
      </c>
      <c r="C33" s="54"/>
      <c r="D33" s="55"/>
      <c r="E33" s="56"/>
      <c r="F33" s="54"/>
      <c r="G33" s="57" t="s">
        <v>147</v>
      </c>
      <c r="H33" s="58" t="str">
        <f>+'4.調理能力'!H26</f>
        <v/>
      </c>
      <c r="I33" s="59" t="s">
        <v>114</v>
      </c>
      <c r="J33" s="295"/>
      <c r="K33" s="21"/>
    </row>
    <row r="34" spans="1:22" s="13" customFormat="1" ht="16.5" customHeight="1">
      <c r="A34" s="19"/>
      <c r="B34" s="61" t="s">
        <v>233</v>
      </c>
      <c r="C34" s="21"/>
      <c r="D34" s="21"/>
      <c r="E34" s="21"/>
      <c r="F34" s="21"/>
      <c r="G34" s="43" t="s">
        <v>126</v>
      </c>
      <c r="H34" s="357">
        <v>4</v>
      </c>
      <c r="I34" s="59" t="s">
        <v>124</v>
      </c>
      <c r="J34" s="295"/>
      <c r="M34" s="21"/>
    </row>
    <row r="35" spans="1:22" s="13" customFormat="1" ht="16.5" customHeight="1">
      <c r="A35" s="19"/>
      <c r="B35" s="62" t="s">
        <v>234</v>
      </c>
      <c r="C35" s="21"/>
      <c r="D35" s="21"/>
      <c r="E35" s="21"/>
      <c r="F35" s="21"/>
      <c r="G35" s="43" t="s">
        <v>127</v>
      </c>
      <c r="H35" s="357">
        <v>6</v>
      </c>
      <c r="I35" s="59" t="s">
        <v>124</v>
      </c>
      <c r="J35" s="295"/>
      <c r="M35" s="21"/>
    </row>
    <row r="36" spans="1:22" s="13" customFormat="1" ht="16.5" customHeight="1">
      <c r="A36" s="63"/>
      <c r="B36" s="62" t="s">
        <v>235</v>
      </c>
      <c r="C36" s="64"/>
      <c r="D36" s="64"/>
      <c r="E36" s="55"/>
      <c r="F36" s="54"/>
      <c r="G36" s="65" t="s">
        <v>128</v>
      </c>
      <c r="H36" s="685">
        <f>+H34+H35</f>
        <v>10</v>
      </c>
      <c r="I36" s="59" t="s">
        <v>123</v>
      </c>
      <c r="J36" s="295"/>
      <c r="K36" s="21"/>
      <c r="M36" s="21"/>
      <c r="R36" s="66"/>
      <c r="S36" s="56"/>
      <c r="T36" s="54"/>
      <c r="U36" s="67"/>
      <c r="V36" s="66"/>
    </row>
    <row r="37" spans="1:22" s="13" customFormat="1" ht="16.5" customHeight="1">
      <c r="A37" s="19"/>
      <c r="B37" s="61" t="s">
        <v>131</v>
      </c>
      <c r="C37" s="21"/>
      <c r="D37" s="21"/>
      <c r="E37" s="21"/>
      <c r="F37" s="21"/>
      <c r="G37" s="43" t="s">
        <v>130</v>
      </c>
      <c r="H37" s="98">
        <v>50</v>
      </c>
      <c r="I37" s="59" t="s">
        <v>129</v>
      </c>
      <c r="J37" s="296"/>
    </row>
    <row r="38" spans="1:22" s="13" customFormat="1" ht="16.5" customHeight="1">
      <c r="A38" s="19"/>
      <c r="B38" s="61"/>
      <c r="C38" s="333" t="s">
        <v>236</v>
      </c>
      <c r="D38" s="21"/>
      <c r="E38" s="21"/>
      <c r="F38" s="21"/>
      <c r="G38" s="43"/>
      <c r="H38" s="33"/>
      <c r="I38" s="59"/>
      <c r="J38" s="296"/>
    </row>
    <row r="39" spans="1:22" s="13" customFormat="1" ht="19.899999999999999" customHeight="1">
      <c r="A39" s="68"/>
      <c r="B39" s="344" t="s">
        <v>237</v>
      </c>
      <c r="C39" s="21"/>
      <c r="D39" s="23"/>
      <c r="E39" s="23"/>
      <c r="F39" s="23"/>
      <c r="G39" s="43" t="s">
        <v>149</v>
      </c>
      <c r="H39" s="11">
        <v>1</v>
      </c>
      <c r="I39" s="49" t="s">
        <v>121</v>
      </c>
      <c r="J39" s="296"/>
    </row>
    <row r="40" spans="1:22" s="13" customFormat="1" ht="7.5" customHeight="1">
      <c r="A40" s="68"/>
      <c r="B40" s="344"/>
      <c r="C40" s="21"/>
      <c r="D40" s="23"/>
      <c r="E40" s="23"/>
      <c r="F40" s="23"/>
      <c r="G40" s="69"/>
      <c r="H40" s="69"/>
      <c r="I40" s="25"/>
      <c r="J40" s="296"/>
    </row>
    <row r="41" spans="1:22" s="13" customFormat="1" ht="18" customHeight="1" thickBot="1">
      <c r="A41" s="19"/>
      <c r="B41" s="21" t="s">
        <v>203</v>
      </c>
      <c r="C41" s="70"/>
      <c r="D41" s="351"/>
      <c r="E41" s="351"/>
      <c r="F41" s="24"/>
      <c r="G41" s="71"/>
      <c r="H41" s="21"/>
      <c r="I41" s="72"/>
      <c r="J41" s="295"/>
    </row>
    <row r="42" spans="1:22" s="13" customFormat="1" ht="30" customHeight="1" thickBot="1">
      <c r="A42" s="19"/>
      <c r="B42" s="21"/>
      <c r="C42" s="24"/>
      <c r="D42" s="351"/>
      <c r="E42" s="351"/>
      <c r="F42" s="351"/>
      <c r="G42" s="71" t="s">
        <v>204</v>
      </c>
      <c r="H42" s="73" t="str">
        <f>IF(COUNT(H16,H19,H28,H34,H35,H39)=6,H39*H16+H34*H19+H35*H28,"")</f>
        <v/>
      </c>
      <c r="I42" s="59" t="s">
        <v>125</v>
      </c>
      <c r="J42" s="295" t="s">
        <v>60</v>
      </c>
    </row>
    <row r="43" spans="1:22" s="13" customFormat="1" ht="15" customHeight="1">
      <c r="A43" s="19"/>
      <c r="B43" s="21"/>
      <c r="C43" s="24"/>
      <c r="D43" s="351"/>
      <c r="E43" s="351"/>
      <c r="F43" s="351"/>
      <c r="G43" s="71"/>
      <c r="H43" s="97"/>
      <c r="I43" s="59"/>
      <c r="J43" s="295"/>
    </row>
    <row r="44" spans="1:22" ht="15" customHeight="1" thickBot="1">
      <c r="A44" s="74"/>
      <c r="B44" s="55" t="s">
        <v>206</v>
      </c>
      <c r="C44" s="21"/>
      <c r="D44" s="21"/>
      <c r="E44" s="21"/>
      <c r="F44" s="21"/>
      <c r="G44" s="21"/>
      <c r="H44" s="21"/>
      <c r="I44" s="21"/>
      <c r="J44" s="296"/>
    </row>
    <row r="45" spans="1:22" s="13" customFormat="1" ht="30.75" customHeight="1" thickBot="1">
      <c r="A45" s="19"/>
      <c r="B45" s="21"/>
      <c r="C45" s="75"/>
      <c r="D45" s="76"/>
      <c r="E45" s="76"/>
      <c r="F45" s="76"/>
      <c r="G45" s="24" t="s">
        <v>205</v>
      </c>
      <c r="H45" s="77" t="str">
        <f>IF(COUNT(H16,H19,H28,H33,H36,H37,H39)=7,H39*H16+H37*H33/60*H19+(H36-H37*H33/60)*H28,"")</f>
        <v/>
      </c>
      <c r="I45" s="59" t="s">
        <v>125</v>
      </c>
      <c r="J45" s="295" t="s">
        <v>60</v>
      </c>
    </row>
    <row r="46" spans="1:22" s="13" customFormat="1" ht="15" customHeight="1">
      <c r="A46" s="19"/>
      <c r="B46" s="21"/>
      <c r="C46" s="75"/>
      <c r="D46" s="76"/>
      <c r="E46" s="76"/>
      <c r="F46" s="76"/>
      <c r="G46" s="24"/>
      <c r="H46" s="96"/>
      <c r="I46" s="59"/>
      <c r="J46" s="26"/>
    </row>
    <row r="47" spans="1:22" s="13" customFormat="1" ht="15" customHeight="1" thickBot="1">
      <c r="A47" s="78"/>
      <c r="B47" s="79"/>
      <c r="C47" s="79"/>
      <c r="D47" s="79"/>
      <c r="E47" s="79"/>
      <c r="F47" s="79"/>
      <c r="G47" s="79"/>
      <c r="H47" s="79"/>
      <c r="I47" s="79"/>
      <c r="J47" s="80"/>
    </row>
    <row r="48" spans="1:22" ht="8.4499999999999993" customHeight="1"/>
  </sheetData>
  <sheetProtection password="89E8" sheet="1" objects="1" scenarios="1" selectLockedCells="1"/>
  <mergeCells count="11">
    <mergeCell ref="I5:I6"/>
    <mergeCell ref="B7:J7"/>
    <mergeCell ref="B21:J21"/>
    <mergeCell ref="A2:J2"/>
    <mergeCell ref="B12:E12"/>
    <mergeCell ref="B3:J3"/>
    <mergeCell ref="B4:E4"/>
    <mergeCell ref="G4:J4"/>
    <mergeCell ref="B5:C6"/>
    <mergeCell ref="E5:E6"/>
    <mergeCell ref="G5:G6"/>
  </mergeCells>
  <phoneticPr fontId="3"/>
  <conditionalFormatting sqref="H30">
    <cfRule type="cellIs" dxfId="11" priority="6" stopIfTrue="1" operator="greaterThan">
      <formula>0.1</formula>
    </cfRule>
  </conditionalFormatting>
  <conditionalFormatting sqref="H34">
    <cfRule type="expression" dxfId="10" priority="5" stopIfTrue="1">
      <formula>$H$34&lt;&gt;4</formula>
    </cfRule>
  </conditionalFormatting>
  <conditionalFormatting sqref="H35">
    <cfRule type="expression" dxfId="9" priority="4" stopIfTrue="1">
      <formula>$H$35&lt;&gt;6</formula>
    </cfRule>
  </conditionalFormatting>
  <conditionalFormatting sqref="H36">
    <cfRule type="expression" dxfId="8" priority="3" stopIfTrue="1">
      <formula>$H$36&lt;&gt;10</formula>
    </cfRule>
  </conditionalFormatting>
  <conditionalFormatting sqref="H37">
    <cfRule type="expression" dxfId="7" priority="2" stopIfTrue="1">
      <formula>$H$37&lt;&gt;50</formula>
    </cfRule>
  </conditionalFormatting>
  <conditionalFormatting sqref="H39">
    <cfRule type="expression" dxfId="6" priority="1" stopIfTrue="1">
      <formula>$H$39&lt;&gt;1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4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zoomScaleSheetLayoutView="100" workbookViewId="0">
      <selection activeCell="D5" sqref="D5"/>
    </sheetView>
  </sheetViews>
  <sheetFormatPr defaultRowHeight="13.5"/>
  <cols>
    <col min="1" max="1" width="10.375" style="12" customWidth="1"/>
    <col min="2" max="2" width="5.125" style="12" customWidth="1"/>
    <col min="3" max="3" width="6" style="12" customWidth="1"/>
    <col min="4" max="6" width="9.375" style="12" customWidth="1"/>
    <col min="7" max="7" width="10" style="12" customWidth="1"/>
    <col min="8" max="8" width="10.375" style="12" customWidth="1"/>
    <col min="9" max="9" width="10.75" style="12" customWidth="1"/>
    <col min="10" max="10" width="7.875" style="12" customWidth="1"/>
    <col min="11" max="11" width="11.625" style="12" customWidth="1"/>
    <col min="12" max="16384" width="9" style="12"/>
  </cols>
  <sheetData>
    <row r="1" spans="1:13" ht="14.25" thickBot="1"/>
    <row r="2" spans="1:13" s="13" customFormat="1" ht="23.25" customHeight="1" thickTop="1" thickBot="1">
      <c r="A2" s="554" t="str">
        <f>+表紙!A2</f>
        <v>業務用厨房熱機器等性能測定結果　【電気機器】</v>
      </c>
      <c r="B2" s="555"/>
      <c r="C2" s="555"/>
      <c r="D2" s="555"/>
      <c r="E2" s="555"/>
      <c r="F2" s="555"/>
      <c r="G2" s="555"/>
      <c r="H2" s="555"/>
      <c r="I2" s="555"/>
      <c r="J2" s="556"/>
    </row>
    <row r="3" spans="1:13" s="13" customFormat="1" ht="28.5" customHeight="1" thickTop="1">
      <c r="A3" s="14" t="s">
        <v>38</v>
      </c>
      <c r="B3" s="545" t="str">
        <f>+表紙!B3&amp;"　　（６．均一性）"</f>
        <v>電子レンジ　　（６．均一性）</v>
      </c>
      <c r="C3" s="546"/>
      <c r="D3" s="563"/>
      <c r="E3" s="563"/>
      <c r="F3" s="563"/>
      <c r="G3" s="563"/>
      <c r="H3" s="563"/>
      <c r="I3" s="563"/>
      <c r="J3" s="564"/>
    </row>
    <row r="4" spans="1:13" s="13" customFormat="1" ht="20.100000000000001" customHeight="1" thickBot="1">
      <c r="A4" s="15" t="s">
        <v>0</v>
      </c>
      <c r="B4" s="580" t="str">
        <f>IF(表紙!$B$6=0,"",表紙!$B$6)</f>
        <v/>
      </c>
      <c r="C4" s="580"/>
      <c r="D4" s="581"/>
      <c r="E4" s="582"/>
      <c r="F4" s="16" t="s">
        <v>1</v>
      </c>
      <c r="G4" s="583" t="str">
        <f>IF(表紙!$G$5=0,"",表紙!$G$5)</f>
        <v/>
      </c>
      <c r="H4" s="584"/>
      <c r="I4" s="584"/>
      <c r="J4" s="585"/>
    </row>
    <row r="5" spans="1:13" s="13" customFormat="1" ht="16.149999999999999" customHeight="1">
      <c r="A5" s="17" t="s">
        <v>28</v>
      </c>
      <c r="B5" s="586" t="s">
        <v>48</v>
      </c>
      <c r="C5" s="586"/>
      <c r="D5" s="256"/>
      <c r="E5" s="586" t="s">
        <v>49</v>
      </c>
      <c r="F5" s="249"/>
      <c r="G5" s="586" t="s">
        <v>50</v>
      </c>
      <c r="H5" s="249"/>
      <c r="I5" s="573" t="s">
        <v>51</v>
      </c>
      <c r="J5" s="251"/>
    </row>
    <row r="6" spans="1:13" s="13" customFormat="1" ht="16.899999999999999" customHeight="1" thickBot="1">
      <c r="A6" s="18" t="s">
        <v>29</v>
      </c>
      <c r="B6" s="587"/>
      <c r="C6" s="587"/>
      <c r="D6" s="257"/>
      <c r="E6" s="587"/>
      <c r="F6" s="250"/>
      <c r="G6" s="587"/>
      <c r="H6" s="250"/>
      <c r="I6" s="574"/>
      <c r="J6" s="252"/>
    </row>
    <row r="7" spans="1:13" s="13" customFormat="1" ht="15" customHeight="1">
      <c r="A7" s="19"/>
      <c r="B7" s="21" t="s">
        <v>158</v>
      </c>
      <c r="C7" s="21"/>
      <c r="D7" s="21"/>
      <c r="E7" s="21"/>
      <c r="F7" s="21"/>
      <c r="G7" s="21"/>
      <c r="H7" s="21"/>
      <c r="I7" s="21"/>
      <c r="J7" s="22"/>
    </row>
    <row r="8" spans="1:13" s="13" customFormat="1" ht="17.45" customHeight="1">
      <c r="A8" s="19"/>
      <c r="B8" s="607" t="s">
        <v>255</v>
      </c>
      <c r="C8" s="608"/>
      <c r="D8" s="608"/>
      <c r="E8" s="608"/>
      <c r="F8" s="608"/>
      <c r="G8" s="608"/>
      <c r="H8" s="608"/>
      <c r="I8" s="608"/>
      <c r="J8" s="609"/>
    </row>
    <row r="9" spans="1:13" s="13" customFormat="1" ht="5.45" customHeight="1">
      <c r="A9" s="19"/>
      <c r="B9" s="21"/>
      <c r="C9" s="21"/>
      <c r="E9" s="21"/>
      <c r="F9" s="21"/>
      <c r="G9" s="21"/>
      <c r="H9" s="21"/>
      <c r="I9" s="21"/>
      <c r="J9" s="22"/>
    </row>
    <row r="10" spans="1:13" s="13" customFormat="1" ht="18.600000000000001" customHeight="1">
      <c r="A10" s="19"/>
      <c r="B10" s="515" t="s">
        <v>85</v>
      </c>
      <c r="C10" s="602"/>
      <c r="D10" s="603"/>
      <c r="E10" s="81"/>
      <c r="F10" s="21" t="s">
        <v>83</v>
      </c>
      <c r="G10" s="21"/>
      <c r="H10" s="21"/>
      <c r="I10" s="21"/>
      <c r="J10" s="22"/>
    </row>
    <row r="11" spans="1:13" s="13" customFormat="1" ht="5.45" customHeight="1">
      <c r="A11" s="19"/>
      <c r="B11" s="21"/>
      <c r="C11" s="21"/>
      <c r="E11" s="21"/>
      <c r="F11" s="21"/>
      <c r="G11" s="21"/>
      <c r="H11" s="21"/>
      <c r="I11" s="21"/>
      <c r="J11" s="22"/>
    </row>
    <row r="12" spans="1:13" s="13" customFormat="1" ht="17.45" customHeight="1">
      <c r="A12" s="19"/>
      <c r="B12" s="599" t="s">
        <v>86</v>
      </c>
      <c r="C12" s="600"/>
      <c r="D12" s="600"/>
      <c r="E12" s="601"/>
      <c r="F12" s="194"/>
      <c r="G12" s="24"/>
      <c r="H12" s="42"/>
      <c r="I12" s="175"/>
      <c r="J12" s="26"/>
    </row>
    <row r="13" spans="1:13" s="13" customFormat="1" ht="18" customHeight="1">
      <c r="A13" s="19"/>
      <c r="B13" s="606"/>
      <c r="C13" s="606"/>
      <c r="D13" s="345" t="s">
        <v>223</v>
      </c>
      <c r="E13" s="345" t="s">
        <v>224</v>
      </c>
      <c r="G13" s="598" t="s">
        <v>256</v>
      </c>
      <c r="H13" s="598"/>
      <c r="I13" s="598"/>
      <c r="J13" s="22"/>
      <c r="M13" s="195"/>
    </row>
    <row r="14" spans="1:13" s="13" customFormat="1" ht="18" customHeight="1">
      <c r="A14" s="19"/>
      <c r="B14" s="551">
        <v>1</v>
      </c>
      <c r="C14" s="551"/>
      <c r="D14" s="82"/>
      <c r="E14" s="82"/>
      <c r="F14" s="265"/>
      <c r="G14" s="598"/>
      <c r="H14" s="598"/>
      <c r="I14" s="598"/>
      <c r="J14" s="22"/>
      <c r="M14" s="195"/>
    </row>
    <row r="15" spans="1:13" s="13" customFormat="1" ht="18" customHeight="1">
      <c r="A15" s="19"/>
      <c r="B15" s="551">
        <v>2</v>
      </c>
      <c r="C15" s="551"/>
      <c r="D15" s="83"/>
      <c r="E15" s="83"/>
      <c r="F15" s="265"/>
      <c r="G15" s="598"/>
      <c r="H15" s="598"/>
      <c r="I15" s="598"/>
      <c r="J15" s="22"/>
      <c r="M15" s="195"/>
    </row>
    <row r="16" spans="1:13" s="13" customFormat="1" ht="18" customHeight="1">
      <c r="A16" s="19"/>
      <c r="B16" s="551">
        <v>3</v>
      </c>
      <c r="C16" s="551"/>
      <c r="D16" s="83"/>
      <c r="E16" s="83"/>
      <c r="F16" s="265"/>
      <c r="G16" s="598"/>
      <c r="H16" s="598"/>
      <c r="I16" s="598"/>
      <c r="J16" s="26"/>
      <c r="M16" s="195"/>
    </row>
    <row r="17" spans="1:13" s="13" customFormat="1" ht="18" customHeight="1">
      <c r="A17" s="19"/>
      <c r="B17" s="551">
        <v>4</v>
      </c>
      <c r="C17" s="551"/>
      <c r="D17" s="83"/>
      <c r="E17" s="83"/>
      <c r="F17" s="265"/>
      <c r="G17" s="598"/>
      <c r="H17" s="598"/>
      <c r="I17" s="598"/>
      <c r="J17" s="22"/>
      <c r="M17" s="195"/>
    </row>
    <row r="18" spans="1:13" s="13" customFormat="1" ht="18" customHeight="1">
      <c r="A18" s="19"/>
      <c r="B18" s="551">
        <v>5</v>
      </c>
      <c r="C18" s="551"/>
      <c r="D18" s="84"/>
      <c r="E18" s="84"/>
      <c r="F18" s="265"/>
      <c r="G18" s="598"/>
      <c r="H18" s="598"/>
      <c r="I18" s="598"/>
      <c r="J18" s="22"/>
      <c r="M18" s="195"/>
    </row>
    <row r="19" spans="1:13" s="13" customFormat="1" ht="18" customHeight="1">
      <c r="A19" s="19"/>
      <c r="B19" s="551">
        <v>6</v>
      </c>
      <c r="C19" s="551"/>
      <c r="D19" s="83"/>
      <c r="E19" s="83"/>
      <c r="F19" s="265"/>
      <c r="G19" s="598"/>
      <c r="H19" s="598"/>
      <c r="I19" s="598"/>
      <c r="J19" s="22"/>
      <c r="M19" s="195"/>
    </row>
    <row r="20" spans="1:13" s="13" customFormat="1" ht="18" customHeight="1">
      <c r="A20" s="19"/>
      <c r="B20" s="551">
        <v>7</v>
      </c>
      <c r="C20" s="551"/>
      <c r="D20" s="83"/>
      <c r="E20" s="83"/>
      <c r="F20" s="265"/>
      <c r="G20" s="598"/>
      <c r="H20" s="598"/>
      <c r="I20" s="598"/>
      <c r="J20" s="26"/>
      <c r="M20" s="193"/>
    </row>
    <row r="21" spans="1:13" s="13" customFormat="1" ht="18" customHeight="1">
      <c r="A21" s="19"/>
      <c r="B21" s="551">
        <v>8</v>
      </c>
      <c r="C21" s="551"/>
      <c r="D21" s="83"/>
      <c r="E21" s="83"/>
      <c r="F21" s="265"/>
      <c r="G21" s="598"/>
      <c r="H21" s="598"/>
      <c r="I21" s="598"/>
      <c r="J21" s="22"/>
      <c r="M21" s="193"/>
    </row>
    <row r="22" spans="1:13" s="13" customFormat="1" ht="18" customHeight="1">
      <c r="A22" s="19"/>
      <c r="B22" s="551">
        <v>9</v>
      </c>
      <c r="C22" s="551"/>
      <c r="D22" s="83"/>
      <c r="E22" s="83"/>
      <c r="F22" s="265"/>
      <c r="G22" s="598"/>
      <c r="H22" s="598"/>
      <c r="I22" s="598"/>
      <c r="J22" s="22"/>
      <c r="M22" s="195"/>
    </row>
    <row r="23" spans="1:13" s="13" customFormat="1" ht="18" customHeight="1">
      <c r="A23" s="19"/>
      <c r="B23" s="551">
        <v>10</v>
      </c>
      <c r="C23" s="551"/>
      <c r="D23" s="83"/>
      <c r="E23" s="83"/>
      <c r="F23" s="265"/>
      <c r="G23" s="598"/>
      <c r="H23" s="598"/>
      <c r="I23" s="598"/>
      <c r="J23" s="22"/>
      <c r="M23" s="193"/>
    </row>
    <row r="24" spans="1:13" s="13" customFormat="1" ht="18" customHeight="1">
      <c r="A24" s="19"/>
      <c r="B24" s="551">
        <v>11</v>
      </c>
      <c r="C24" s="551"/>
      <c r="D24" s="83"/>
      <c r="E24" s="83"/>
      <c r="F24" s="265"/>
      <c r="G24" s="266"/>
      <c r="H24" s="266"/>
      <c r="I24" s="266"/>
      <c r="J24" s="22"/>
      <c r="M24" s="195"/>
    </row>
    <row r="25" spans="1:13" s="13" customFormat="1" ht="18" customHeight="1">
      <c r="A25" s="19"/>
      <c r="B25" s="551">
        <v>12</v>
      </c>
      <c r="C25" s="551"/>
      <c r="D25" s="83"/>
      <c r="E25" s="83"/>
      <c r="F25" s="265"/>
      <c r="G25" s="266"/>
      <c r="H25" s="266"/>
      <c r="I25" s="266"/>
      <c r="J25" s="22"/>
      <c r="M25" s="193"/>
    </row>
    <row r="26" spans="1:13" s="13" customFormat="1" ht="18" customHeight="1">
      <c r="A26" s="19"/>
      <c r="B26" s="551">
        <v>13</v>
      </c>
      <c r="C26" s="551"/>
      <c r="D26" s="83"/>
      <c r="E26" s="83"/>
      <c r="F26" s="265"/>
      <c r="G26" s="266"/>
      <c r="H26" s="266"/>
      <c r="I26" s="266"/>
      <c r="J26" s="22"/>
      <c r="M26" s="195"/>
    </row>
    <row r="27" spans="1:13" s="13" customFormat="1" ht="18" customHeight="1">
      <c r="A27" s="19"/>
      <c r="B27" s="551">
        <v>14</v>
      </c>
      <c r="C27" s="551"/>
      <c r="D27" s="83"/>
      <c r="E27" s="83"/>
      <c r="F27" s="265"/>
      <c r="G27" s="264"/>
      <c r="H27" s="264"/>
      <c r="I27" s="264"/>
      <c r="J27" s="26"/>
    </row>
    <row r="28" spans="1:13" s="13" customFormat="1" ht="18" customHeight="1" thickBot="1">
      <c r="A28" s="19"/>
      <c r="B28" s="452" t="s">
        <v>52</v>
      </c>
      <c r="C28" s="454"/>
      <c r="D28" s="198" t="str">
        <f>IF(COUNTBLANK(D14:D27)=0,AVERAGE(D14:D27),"")</f>
        <v/>
      </c>
      <c r="E28" s="198" t="str">
        <f>IF(COUNTBLANK(E14:E27)=0,AVERAGE(E14:E27),"")</f>
        <v/>
      </c>
      <c r="F28" s="187"/>
      <c r="G28" s="197"/>
      <c r="H28" s="199"/>
      <c r="I28" s="197"/>
      <c r="J28" s="26"/>
    </row>
    <row r="29" spans="1:13" s="13" customFormat="1" ht="40.9" customHeight="1" thickBot="1">
      <c r="A29" s="19"/>
      <c r="B29" s="604" t="s">
        <v>212</v>
      </c>
      <c r="C29" s="605"/>
      <c r="D29" s="610" t="str">
        <f>IF(COUNTBLANK(D28:E28)=0,ROUND(STDEVA(D14:E27),3),"")</f>
        <v/>
      </c>
      <c r="E29" s="611"/>
      <c r="F29" s="200"/>
      <c r="G29" s="197"/>
      <c r="H29" s="201"/>
      <c r="I29" s="202"/>
      <c r="J29" s="26"/>
    </row>
    <row r="30" spans="1:13" s="13" customFormat="1" ht="12.95" customHeight="1">
      <c r="A30" s="19"/>
      <c r="B30" s="21"/>
      <c r="C30" s="340"/>
      <c r="D30" s="21"/>
      <c r="E30" s="21"/>
      <c r="F30" s="56"/>
      <c r="G30" s="197"/>
      <c r="H30" s="203"/>
      <c r="I30" s="202"/>
      <c r="J30" s="26"/>
    </row>
    <row r="31" spans="1:13" s="13" customFormat="1" ht="12.95" customHeight="1">
      <c r="A31" s="19"/>
      <c r="B31" s="21"/>
      <c r="C31" s="340"/>
      <c r="D31" s="21"/>
      <c r="E31" s="21"/>
      <c r="F31" s="56"/>
      <c r="G31" s="197"/>
      <c r="H31" s="204"/>
      <c r="I31" s="202"/>
      <c r="J31" s="26"/>
    </row>
    <row r="32" spans="1:13" s="13" customFormat="1" ht="12.95" customHeight="1">
      <c r="A32" s="19"/>
      <c r="B32" s="21"/>
      <c r="C32" s="340"/>
      <c r="D32" s="21"/>
      <c r="E32" s="21"/>
      <c r="F32" s="56"/>
      <c r="G32" s="205"/>
      <c r="H32" s="203"/>
      <c r="I32" s="202"/>
      <c r="J32" s="26"/>
    </row>
    <row r="33" spans="1:13" s="13" customFormat="1" ht="12.95" customHeight="1">
      <c r="A33" s="19"/>
      <c r="B33" s="21" t="s">
        <v>139</v>
      </c>
      <c r="C33" s="340"/>
      <c r="D33" s="21"/>
      <c r="E33" s="21"/>
      <c r="F33" s="56"/>
      <c r="G33" s="205"/>
      <c r="H33" s="206"/>
      <c r="I33" s="202"/>
      <c r="J33" s="26"/>
    </row>
    <row r="34" spans="1:13" s="13" customFormat="1" ht="12.95" customHeight="1">
      <c r="A34" s="19"/>
      <c r="B34" s="21"/>
      <c r="C34" s="340"/>
      <c r="D34" s="21"/>
      <c r="E34" s="21"/>
      <c r="F34" s="24"/>
      <c r="G34" s="207"/>
      <c r="H34" s="208"/>
      <c r="I34" s="197"/>
      <c r="J34" s="26"/>
    </row>
    <row r="35" spans="1:13" s="13" customFormat="1" ht="12.95" customHeight="1">
      <c r="A35" s="19"/>
      <c r="B35" s="209"/>
      <c r="C35" s="21"/>
      <c r="D35" s="21"/>
      <c r="E35" s="21"/>
      <c r="F35" s="21"/>
      <c r="G35" s="210"/>
      <c r="H35" s="208"/>
      <c r="I35" s="210"/>
      <c r="J35" s="22"/>
    </row>
    <row r="36" spans="1:13" s="13" customFormat="1" ht="12.95" customHeight="1">
      <c r="A36" s="19"/>
      <c r="B36" s="21"/>
      <c r="C36" s="24"/>
      <c r="D36" s="351"/>
      <c r="E36" s="351"/>
      <c r="F36" s="24"/>
      <c r="G36" s="211"/>
      <c r="H36" s="208"/>
      <c r="I36" s="212"/>
      <c r="J36" s="22"/>
    </row>
    <row r="37" spans="1:13" s="13" customFormat="1" ht="12.95" customHeight="1">
      <c r="A37" s="19"/>
      <c r="B37" s="21"/>
      <c r="C37" s="340"/>
      <c r="D37" s="351"/>
      <c r="E37" s="351"/>
      <c r="F37" s="24"/>
      <c r="G37" s="211"/>
      <c r="H37" s="208"/>
      <c r="I37" s="212"/>
      <c r="J37" s="22"/>
    </row>
    <row r="38" spans="1:13" s="13" customFormat="1" ht="12.95" customHeight="1">
      <c r="A38" s="19"/>
      <c r="B38" s="21"/>
      <c r="C38" s="340"/>
      <c r="D38" s="351"/>
      <c r="E38" s="351"/>
      <c r="F38" s="24"/>
      <c r="G38" s="211"/>
      <c r="H38" s="208"/>
      <c r="I38" s="212"/>
      <c r="J38" s="22"/>
    </row>
    <row r="39" spans="1:13" s="13" customFormat="1" ht="12.95" customHeight="1">
      <c r="A39" s="19"/>
      <c r="B39" s="21"/>
      <c r="C39" s="340"/>
      <c r="D39" s="351"/>
      <c r="E39" s="351"/>
      <c r="F39" s="24"/>
      <c r="G39" s="211"/>
      <c r="H39" s="208"/>
      <c r="I39" s="212"/>
      <c r="J39" s="22"/>
    </row>
    <row r="40" spans="1:13" s="21" customFormat="1" ht="12.95" customHeight="1">
      <c r="A40" s="19"/>
      <c r="C40" s="209"/>
      <c r="G40" s="210"/>
      <c r="H40" s="208"/>
      <c r="I40" s="211"/>
      <c r="J40" s="22"/>
    </row>
    <row r="41" spans="1:13" s="21" customFormat="1" ht="12.95" customHeight="1">
      <c r="A41" s="19"/>
      <c r="C41" s="209"/>
      <c r="G41" s="210"/>
      <c r="H41" s="208"/>
      <c r="I41" s="211"/>
      <c r="J41" s="22"/>
    </row>
    <row r="42" spans="1:13" s="13" customFormat="1" ht="12.95" customHeight="1">
      <c r="A42" s="19"/>
      <c r="B42" s="21"/>
      <c r="C42" s="21"/>
      <c r="D42" s="21"/>
      <c r="E42" s="21"/>
      <c r="F42" s="21"/>
      <c r="G42" s="208"/>
      <c r="H42" s="213"/>
      <c r="I42" s="210"/>
      <c r="J42" s="22"/>
    </row>
    <row r="43" spans="1:13" s="13" customFormat="1" ht="12.95" customHeight="1">
      <c r="A43" s="19"/>
      <c r="B43" s="21"/>
      <c r="C43" s="21"/>
      <c r="D43" s="21"/>
      <c r="E43" s="21"/>
      <c r="F43" s="21"/>
      <c r="G43" s="208"/>
      <c r="H43" s="213"/>
      <c r="I43" s="214"/>
      <c r="J43" s="60"/>
      <c r="M43" s="21"/>
    </row>
    <row r="44" spans="1:13" s="13" customFormat="1" ht="12.95" customHeight="1">
      <c r="A44" s="19"/>
      <c r="B44" s="21"/>
      <c r="C44" s="21"/>
      <c r="D44" s="21"/>
      <c r="E44" s="21"/>
      <c r="F44" s="21"/>
      <c r="G44" s="208"/>
      <c r="H44" s="213"/>
      <c r="I44" s="214"/>
      <c r="J44" s="60"/>
      <c r="M44" s="21"/>
    </row>
    <row r="45" spans="1:13" s="13" customFormat="1" ht="12.95" customHeight="1">
      <c r="A45" s="19"/>
      <c r="B45" s="21"/>
      <c r="C45" s="21"/>
      <c r="D45" s="21"/>
      <c r="E45" s="21"/>
      <c r="F45" s="21"/>
      <c r="G45" s="210"/>
      <c r="H45" s="210"/>
      <c r="I45" s="210"/>
      <c r="J45" s="22"/>
      <c r="M45" s="21"/>
    </row>
    <row r="46" spans="1:13" s="13" customFormat="1" ht="12.95" customHeight="1">
      <c r="A46" s="19"/>
      <c r="B46" s="21"/>
      <c r="C46" s="21"/>
      <c r="D46" s="21"/>
      <c r="E46" s="21"/>
      <c r="F46" s="21"/>
      <c r="G46" s="21"/>
      <c r="H46" s="21"/>
      <c r="I46" s="21"/>
      <c r="J46" s="22"/>
    </row>
    <row r="47" spans="1:13" s="13" customFormat="1" ht="12.95" customHeight="1">
      <c r="A47" s="19"/>
      <c r="B47" s="21"/>
      <c r="C47" s="21"/>
      <c r="D47" s="21"/>
      <c r="E47" s="21"/>
      <c r="F47" s="21"/>
      <c r="G47" s="21"/>
      <c r="H47" s="21"/>
      <c r="I47" s="21"/>
      <c r="J47" s="22"/>
    </row>
    <row r="48" spans="1:13" ht="12.95" customHeight="1">
      <c r="A48" s="74"/>
      <c r="B48" s="21"/>
      <c r="C48" s="21"/>
      <c r="D48" s="21"/>
      <c r="E48" s="21"/>
      <c r="F48" s="21"/>
      <c r="G48" s="21"/>
      <c r="H48" s="21"/>
      <c r="I48" s="21"/>
      <c r="J48" s="22"/>
    </row>
    <row r="49" spans="1:10" ht="12.95" customHeight="1">
      <c r="A49" s="74"/>
      <c r="B49" s="21"/>
      <c r="C49" s="21"/>
      <c r="D49" s="21"/>
      <c r="E49" s="21"/>
      <c r="F49" s="21"/>
      <c r="G49" s="21"/>
      <c r="H49" s="21"/>
      <c r="I49" s="21"/>
      <c r="J49" s="22"/>
    </row>
    <row r="50" spans="1:10" s="13" customFormat="1" ht="6" customHeight="1">
      <c r="A50" s="19"/>
      <c r="B50" s="21"/>
      <c r="C50" s="21"/>
      <c r="D50" s="21"/>
      <c r="E50" s="21"/>
      <c r="F50" s="21"/>
      <c r="G50" s="21"/>
      <c r="H50" s="21"/>
      <c r="I50" s="21"/>
      <c r="J50" s="22"/>
    </row>
    <row r="51" spans="1:10" s="13" customFormat="1" ht="12.95" customHeight="1" thickBot="1">
      <c r="A51" s="78"/>
      <c r="B51" s="79"/>
      <c r="C51" s="79"/>
      <c r="D51" s="79"/>
      <c r="E51" s="79"/>
      <c r="F51" s="79"/>
      <c r="G51" s="79"/>
      <c r="H51" s="79"/>
      <c r="I51" s="79"/>
      <c r="J51" s="80"/>
    </row>
    <row r="52" spans="1:10" ht="9.6" customHeight="1"/>
  </sheetData>
  <sheetProtection password="89E8" sheet="1" objects="1" scenarios="1" selectLockedCells="1"/>
  <mergeCells count="30">
    <mergeCell ref="B29:C29"/>
    <mergeCell ref="I5:I6"/>
    <mergeCell ref="B13:C13"/>
    <mergeCell ref="B14:C14"/>
    <mergeCell ref="B15:C15"/>
    <mergeCell ref="B22:C22"/>
    <mergeCell ref="B8:J8"/>
    <mergeCell ref="D29:E29"/>
    <mergeCell ref="B20:C20"/>
    <mergeCell ref="B21:C21"/>
    <mergeCell ref="B25:C25"/>
    <mergeCell ref="B26:C26"/>
    <mergeCell ref="B27:C27"/>
    <mergeCell ref="B28:C28"/>
    <mergeCell ref="B24:C24"/>
    <mergeCell ref="B23:C23"/>
    <mergeCell ref="A2:J2"/>
    <mergeCell ref="G13:I23"/>
    <mergeCell ref="B12:E12"/>
    <mergeCell ref="B10:D10"/>
    <mergeCell ref="B3:J3"/>
    <mergeCell ref="B4:E4"/>
    <mergeCell ref="G4:J4"/>
    <mergeCell ref="B5:C6"/>
    <mergeCell ref="E5:E6"/>
    <mergeCell ref="G5:G6"/>
    <mergeCell ref="B16:C16"/>
    <mergeCell ref="B17:C17"/>
    <mergeCell ref="B18:C18"/>
    <mergeCell ref="B19:C19"/>
  </mergeCells>
  <phoneticPr fontId="3"/>
  <pageMargins left="0.78740157480314965" right="0.51181102362204722" top="0.78740157480314965" bottom="0.39370078740157483" header="0.19685039370078741" footer="0.19685039370078741"/>
  <pageSetup paperSize="9" orientation="portrait" r:id="rId1"/>
  <rowBreaks count="1" manualBreakCount="1">
    <brk id="5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selection activeCell="D5" sqref="D5:E5"/>
    </sheetView>
  </sheetViews>
  <sheetFormatPr defaultRowHeight="13.5"/>
  <cols>
    <col min="1" max="1" width="8.125" style="12" customWidth="1"/>
    <col min="2" max="2" width="5.125" style="12" customWidth="1"/>
    <col min="3" max="3" width="7.625" style="12" customWidth="1"/>
    <col min="4" max="4" width="7.25" style="12" customWidth="1"/>
    <col min="5" max="5" width="8.375" style="12" customWidth="1"/>
    <col min="6" max="6" width="8.25" style="12" customWidth="1"/>
    <col min="7" max="7" width="1.625" style="12" customWidth="1"/>
    <col min="8" max="8" width="10" style="12" customWidth="1"/>
    <col min="9" max="10" width="5.625" style="12" customWidth="1"/>
    <col min="11" max="12" width="6.125" style="12" customWidth="1"/>
    <col min="13" max="13" width="7.75" style="12" customWidth="1"/>
    <col min="14" max="14" width="1.375" style="12" customWidth="1"/>
    <col min="15" max="15" width="11.625" style="12" customWidth="1"/>
    <col min="16" max="16384" width="9" style="12"/>
  </cols>
  <sheetData>
    <row r="1" spans="1:17" ht="14.25" thickBot="1"/>
    <row r="2" spans="1:17" s="13" customFormat="1" ht="23.25" customHeight="1" thickBot="1">
      <c r="A2" s="535" t="str">
        <f>+表紙!A2</f>
        <v>業務用厨房熱機器等性能測定結果　【電気機器】</v>
      </c>
      <c r="B2" s="536"/>
      <c r="C2" s="536"/>
      <c r="D2" s="536"/>
      <c r="E2" s="536"/>
      <c r="F2" s="536"/>
      <c r="G2" s="536"/>
      <c r="H2" s="536"/>
      <c r="I2" s="536"/>
      <c r="J2" s="536"/>
      <c r="K2" s="536"/>
      <c r="L2" s="536"/>
      <c r="M2" s="536"/>
      <c r="N2" s="537"/>
    </row>
    <row r="3" spans="1:17" s="13" customFormat="1" ht="36" customHeight="1" thickTop="1">
      <c r="A3" s="14" t="s">
        <v>38</v>
      </c>
      <c r="B3" s="545" t="str">
        <f>+表紙!B3&amp;"　　（６．均一性）"</f>
        <v>電子レンジ　　（６．均一性）</v>
      </c>
      <c r="C3" s="546"/>
      <c r="D3" s="563"/>
      <c r="E3" s="563"/>
      <c r="F3" s="563"/>
      <c r="G3" s="563"/>
      <c r="H3" s="563"/>
      <c r="I3" s="563"/>
      <c r="J3" s="563"/>
      <c r="K3" s="563"/>
      <c r="L3" s="563"/>
      <c r="M3" s="563"/>
      <c r="N3" s="564"/>
    </row>
    <row r="4" spans="1:17" s="13" customFormat="1" ht="20.100000000000001" customHeight="1" thickBot="1">
      <c r="A4" s="15" t="s">
        <v>0</v>
      </c>
      <c r="B4" s="580" t="str">
        <f>IF(表紙!$B$6=0,"",表紙!$B$6)</f>
        <v/>
      </c>
      <c r="C4" s="580"/>
      <c r="D4" s="581"/>
      <c r="E4" s="582"/>
      <c r="F4" s="624" t="s">
        <v>1</v>
      </c>
      <c r="G4" s="625"/>
      <c r="H4" s="583" t="str">
        <f>IF(表紙!$G$5=0,"",表紙!$G$5)</f>
        <v/>
      </c>
      <c r="I4" s="584"/>
      <c r="J4" s="584"/>
      <c r="K4" s="584"/>
      <c r="L4" s="584"/>
      <c r="M4" s="584"/>
      <c r="N4" s="585"/>
    </row>
    <row r="5" spans="1:17" s="13" customFormat="1" ht="13.9" customHeight="1">
      <c r="A5" s="215" t="s">
        <v>28</v>
      </c>
      <c r="B5" s="635" t="s">
        <v>48</v>
      </c>
      <c r="C5" s="636"/>
      <c r="D5" s="621"/>
      <c r="E5" s="621"/>
      <c r="F5" s="662" t="s">
        <v>49</v>
      </c>
      <c r="G5" s="663"/>
      <c r="H5" s="686"/>
      <c r="I5" s="635" t="s">
        <v>50</v>
      </c>
      <c r="J5" s="649"/>
      <c r="K5" s="260"/>
      <c r="L5" s="618" t="s">
        <v>51</v>
      </c>
      <c r="M5" s="612"/>
      <c r="N5" s="613"/>
    </row>
    <row r="6" spans="1:17" s="13" customFormat="1" ht="13.15" customHeight="1">
      <c r="A6" s="216" t="s">
        <v>29</v>
      </c>
      <c r="B6" s="637"/>
      <c r="C6" s="599"/>
      <c r="D6" s="622"/>
      <c r="E6" s="622"/>
      <c r="F6" s="664"/>
      <c r="G6" s="665"/>
      <c r="H6" s="687"/>
      <c r="I6" s="637"/>
      <c r="J6" s="650"/>
      <c r="K6" s="261"/>
      <c r="L6" s="619"/>
      <c r="M6" s="614"/>
      <c r="N6" s="615"/>
    </row>
    <row r="7" spans="1:17" s="13" customFormat="1" ht="14.45" customHeight="1" thickBot="1">
      <c r="A7" s="217" t="s">
        <v>30</v>
      </c>
      <c r="B7" s="638"/>
      <c r="C7" s="639"/>
      <c r="D7" s="623"/>
      <c r="E7" s="623"/>
      <c r="F7" s="666"/>
      <c r="G7" s="667"/>
      <c r="H7" s="688"/>
      <c r="I7" s="638"/>
      <c r="J7" s="651"/>
      <c r="K7" s="262"/>
      <c r="L7" s="620"/>
      <c r="M7" s="616"/>
      <c r="N7" s="617"/>
    </row>
    <row r="8" spans="1:17" s="13" customFormat="1" ht="15" customHeight="1">
      <c r="A8" s="218"/>
      <c r="B8" s="55" t="s">
        <v>151</v>
      </c>
      <c r="C8" s="173"/>
      <c r="D8" s="66"/>
      <c r="E8" s="173"/>
      <c r="F8" s="66"/>
      <c r="G8" s="66"/>
      <c r="H8" s="173"/>
      <c r="I8" s="173"/>
      <c r="J8" s="66"/>
      <c r="K8" s="66"/>
      <c r="L8" s="121"/>
      <c r="M8" s="121"/>
      <c r="N8" s="174"/>
    </row>
    <row r="9" spans="1:17" s="13" customFormat="1" ht="16.899999999999999" customHeight="1">
      <c r="A9" s="19"/>
      <c r="B9" s="196" t="s">
        <v>184</v>
      </c>
      <c r="C9" s="66"/>
      <c r="D9" s="66"/>
      <c r="E9" s="66"/>
      <c r="F9" s="66"/>
      <c r="G9" s="66"/>
      <c r="H9" s="66"/>
      <c r="I9" s="66"/>
      <c r="J9" s="66"/>
      <c r="K9" s="66"/>
      <c r="L9" s="66"/>
      <c r="M9" s="66"/>
      <c r="N9" s="174"/>
    </row>
    <row r="10" spans="1:17" s="13" customFormat="1" ht="26.45" customHeight="1">
      <c r="A10" s="19"/>
      <c r="B10" s="643" t="s">
        <v>84</v>
      </c>
      <c r="C10" s="643"/>
      <c r="D10" s="643"/>
      <c r="E10" s="643"/>
      <c r="F10" s="643"/>
      <c r="G10" s="646"/>
      <c r="H10" s="646"/>
      <c r="I10" s="646"/>
      <c r="J10" s="646"/>
      <c r="K10" s="646"/>
      <c r="L10" s="646"/>
      <c r="N10" s="219"/>
    </row>
    <row r="11" spans="1:17" s="13" customFormat="1" ht="3" customHeight="1" thickBot="1">
      <c r="A11" s="19"/>
      <c r="B11" s="66"/>
      <c r="C11" s="66"/>
      <c r="D11" s="66"/>
      <c r="E11" s="66"/>
      <c r="F11" s="66"/>
      <c r="G11" s="66"/>
      <c r="H11" s="66"/>
      <c r="I11" s="66"/>
      <c r="J11" s="66"/>
      <c r="K11" s="66"/>
      <c r="L11" s="66"/>
      <c r="M11" s="66"/>
      <c r="N11" s="174"/>
    </row>
    <row r="12" spans="1:17" s="13" customFormat="1" ht="12.95" customHeight="1">
      <c r="A12" s="19"/>
      <c r="B12" s="630" t="s">
        <v>58</v>
      </c>
      <c r="C12" s="628" t="s">
        <v>57</v>
      </c>
      <c r="D12" s="647" t="s">
        <v>62</v>
      </c>
      <c r="E12" s="647"/>
      <c r="F12" s="648"/>
      <c r="G12" s="173"/>
      <c r="H12" s="562" t="s">
        <v>257</v>
      </c>
      <c r="I12" s="598"/>
      <c r="J12" s="598"/>
      <c r="K12" s="598"/>
      <c r="L12" s="598"/>
      <c r="M12" s="66"/>
      <c r="N12" s="174"/>
      <c r="Q12" s="196"/>
    </row>
    <row r="13" spans="1:17" s="13" customFormat="1" ht="12.95" customHeight="1" thickBot="1">
      <c r="A13" s="19"/>
      <c r="B13" s="631"/>
      <c r="C13" s="629"/>
      <c r="D13" s="220" t="s">
        <v>54</v>
      </c>
      <c r="E13" s="220" t="s">
        <v>55</v>
      </c>
      <c r="F13" s="221" t="s">
        <v>56</v>
      </c>
      <c r="G13" s="222"/>
      <c r="H13" s="598"/>
      <c r="I13" s="598"/>
      <c r="J13" s="598"/>
      <c r="K13" s="598"/>
      <c r="L13" s="598"/>
      <c r="M13" s="55"/>
      <c r="N13" s="224"/>
      <c r="Q13" s="223"/>
    </row>
    <row r="14" spans="1:17" s="13" customFormat="1" ht="12.95" customHeight="1" thickBot="1">
      <c r="A14" s="19"/>
      <c r="B14" s="640" t="s">
        <v>223</v>
      </c>
      <c r="C14" s="328">
        <v>1</v>
      </c>
      <c r="D14" s="278"/>
      <c r="E14" s="278"/>
      <c r="F14" s="279"/>
      <c r="G14" s="225"/>
      <c r="H14" s="598"/>
      <c r="I14" s="598"/>
      <c r="J14" s="598"/>
      <c r="K14" s="598"/>
      <c r="L14" s="598"/>
      <c r="M14" s="67"/>
      <c r="N14" s="174"/>
      <c r="Q14" s="223"/>
    </row>
    <row r="15" spans="1:17" s="13" customFormat="1" ht="12.95" customHeight="1" thickBot="1">
      <c r="A15" s="68"/>
      <c r="B15" s="641"/>
      <c r="C15" s="329">
        <v>2</v>
      </c>
      <c r="D15" s="278"/>
      <c r="E15" s="278"/>
      <c r="F15" s="279"/>
      <c r="G15" s="225"/>
      <c r="H15" s="598"/>
      <c r="I15" s="598"/>
      <c r="J15" s="598"/>
      <c r="K15" s="598"/>
      <c r="L15" s="598"/>
      <c r="M15" s="66"/>
      <c r="N15" s="174"/>
      <c r="Q15" s="196"/>
    </row>
    <row r="16" spans="1:17" s="13" customFormat="1" ht="12.95" customHeight="1" thickBot="1">
      <c r="A16" s="19"/>
      <c r="B16" s="641"/>
      <c r="C16" s="329">
        <v>3</v>
      </c>
      <c r="D16" s="278"/>
      <c r="E16" s="278"/>
      <c r="F16" s="279"/>
      <c r="G16" s="225"/>
      <c r="H16" s="598"/>
      <c r="I16" s="598"/>
      <c r="J16" s="598"/>
      <c r="K16" s="598"/>
      <c r="L16" s="598"/>
      <c r="M16" s="55"/>
      <c r="N16" s="174"/>
      <c r="Q16" s="223"/>
    </row>
    <row r="17" spans="1:17" s="13" customFormat="1" ht="12.95" customHeight="1" thickBot="1">
      <c r="A17" s="19"/>
      <c r="B17" s="641"/>
      <c r="C17" s="329">
        <v>4</v>
      </c>
      <c r="D17" s="278"/>
      <c r="E17" s="278"/>
      <c r="F17" s="279"/>
      <c r="G17" s="225"/>
      <c r="H17" s="598"/>
      <c r="I17" s="598"/>
      <c r="J17" s="598"/>
      <c r="K17" s="598"/>
      <c r="L17" s="598"/>
      <c r="M17" s="55"/>
      <c r="N17" s="224"/>
      <c r="Q17" s="223"/>
    </row>
    <row r="18" spans="1:17" s="13" customFormat="1" ht="12.95" customHeight="1" thickBot="1">
      <c r="A18" s="19"/>
      <c r="B18" s="641"/>
      <c r="C18" s="329">
        <v>5</v>
      </c>
      <c r="D18" s="278"/>
      <c r="E18" s="278"/>
      <c r="F18" s="279"/>
      <c r="G18" s="225"/>
      <c r="H18" s="598"/>
      <c r="I18" s="598"/>
      <c r="J18" s="598"/>
      <c r="K18" s="598"/>
      <c r="L18" s="598"/>
      <c r="M18" s="67"/>
      <c r="N18" s="174"/>
      <c r="Q18" s="223"/>
    </row>
    <row r="19" spans="1:17" s="13" customFormat="1" ht="12.95" customHeight="1" thickBot="1">
      <c r="A19" s="19"/>
      <c r="B19" s="641"/>
      <c r="C19" s="329">
        <v>6</v>
      </c>
      <c r="D19" s="278"/>
      <c r="E19" s="278"/>
      <c r="F19" s="279"/>
      <c r="G19" s="225"/>
      <c r="H19" s="598"/>
      <c r="I19" s="598"/>
      <c r="J19" s="598"/>
      <c r="K19" s="598"/>
      <c r="L19" s="598"/>
      <c r="M19" s="227"/>
      <c r="N19" s="174"/>
      <c r="Q19" s="196"/>
    </row>
    <row r="20" spans="1:17" s="13" customFormat="1" ht="12.95" customHeight="1" thickBot="1">
      <c r="A20" s="19"/>
      <c r="B20" s="641"/>
      <c r="C20" s="330">
        <v>7</v>
      </c>
      <c r="D20" s="278"/>
      <c r="E20" s="278"/>
      <c r="F20" s="279"/>
      <c r="G20" s="225"/>
      <c r="H20" s="598"/>
      <c r="I20" s="598"/>
      <c r="J20" s="598"/>
      <c r="K20" s="598"/>
      <c r="L20" s="598"/>
      <c r="M20" s="162"/>
      <c r="N20" s="174"/>
      <c r="Q20" s="223"/>
    </row>
    <row r="21" spans="1:17" s="13" customFormat="1" ht="12.95" customHeight="1" thickBot="1">
      <c r="A21" s="19"/>
      <c r="B21" s="641"/>
      <c r="C21" s="330">
        <v>8</v>
      </c>
      <c r="D21" s="278"/>
      <c r="E21" s="278"/>
      <c r="F21" s="279"/>
      <c r="G21" s="225"/>
      <c r="H21" s="598"/>
      <c r="I21" s="598"/>
      <c r="J21" s="598"/>
      <c r="K21" s="598"/>
      <c r="L21" s="598"/>
      <c r="M21" s="66"/>
      <c r="N21" s="224"/>
      <c r="Q21" s="223"/>
    </row>
    <row r="22" spans="1:17" s="13" customFormat="1" ht="12.95" customHeight="1" thickBot="1">
      <c r="A22" s="19"/>
      <c r="B22" s="642"/>
      <c r="C22" s="331">
        <v>9</v>
      </c>
      <c r="D22" s="278"/>
      <c r="E22" s="278"/>
      <c r="F22" s="279"/>
      <c r="G22" s="225"/>
      <c r="H22" s="598"/>
      <c r="I22" s="598"/>
      <c r="J22" s="598"/>
      <c r="K22" s="598"/>
      <c r="L22" s="598"/>
      <c r="M22" s="148"/>
      <c r="N22" s="174"/>
      <c r="Q22" s="196"/>
    </row>
    <row r="23" spans="1:17" s="13" customFormat="1" ht="12.95" customHeight="1" thickBot="1">
      <c r="A23" s="19"/>
      <c r="B23" s="640" t="s">
        <v>224</v>
      </c>
      <c r="C23" s="328">
        <v>1</v>
      </c>
      <c r="D23" s="278"/>
      <c r="E23" s="278"/>
      <c r="F23" s="279"/>
      <c r="G23" s="225"/>
      <c r="H23" s="598"/>
      <c r="I23" s="598"/>
      <c r="J23" s="598"/>
      <c r="K23" s="598"/>
      <c r="L23" s="598"/>
      <c r="M23" s="148"/>
      <c r="N23" s="174"/>
      <c r="Q23" s="228"/>
    </row>
    <row r="24" spans="1:17" s="13" customFormat="1" ht="12.95" customHeight="1" thickBot="1">
      <c r="A24" s="19"/>
      <c r="B24" s="641"/>
      <c r="C24" s="329">
        <v>2</v>
      </c>
      <c r="D24" s="278"/>
      <c r="E24" s="278"/>
      <c r="F24" s="279"/>
      <c r="G24" s="225"/>
      <c r="H24" s="598"/>
      <c r="I24" s="598"/>
      <c r="J24" s="598"/>
      <c r="K24" s="598"/>
      <c r="L24" s="598"/>
      <c r="M24" s="148"/>
      <c r="N24" s="174"/>
      <c r="Q24" s="196"/>
    </row>
    <row r="25" spans="1:17" s="13" customFormat="1" ht="12.95" customHeight="1" thickBot="1">
      <c r="A25" s="19"/>
      <c r="B25" s="641"/>
      <c r="C25" s="329">
        <v>3</v>
      </c>
      <c r="D25" s="278"/>
      <c r="E25" s="278"/>
      <c r="F25" s="279"/>
      <c r="G25" s="225"/>
      <c r="H25" s="598"/>
      <c r="I25" s="598"/>
      <c r="J25" s="598"/>
      <c r="K25" s="598"/>
      <c r="L25" s="598"/>
      <c r="M25" s="148"/>
      <c r="N25" s="174"/>
      <c r="Q25" s="196"/>
    </row>
    <row r="26" spans="1:17" s="13" customFormat="1" ht="12.95" customHeight="1" thickBot="1">
      <c r="A26" s="19"/>
      <c r="B26" s="641"/>
      <c r="C26" s="329">
        <v>4</v>
      </c>
      <c r="D26" s="278"/>
      <c r="E26" s="278"/>
      <c r="F26" s="279"/>
      <c r="G26" s="225"/>
      <c r="H26" s="598"/>
      <c r="I26" s="598"/>
      <c r="J26" s="598"/>
      <c r="K26" s="598"/>
      <c r="L26" s="598"/>
      <c r="M26" s="148"/>
      <c r="N26" s="174"/>
      <c r="Q26" s="228"/>
    </row>
    <row r="27" spans="1:17" s="13" customFormat="1" ht="12.95" customHeight="1" thickBot="1">
      <c r="A27" s="19"/>
      <c r="B27" s="641"/>
      <c r="C27" s="329">
        <v>5</v>
      </c>
      <c r="D27" s="278"/>
      <c r="E27" s="278"/>
      <c r="F27" s="279"/>
      <c r="G27" s="225"/>
      <c r="H27" s="598"/>
      <c r="I27" s="598"/>
      <c r="J27" s="598"/>
      <c r="K27" s="598"/>
      <c r="L27" s="598"/>
      <c r="M27" s="148"/>
      <c r="N27" s="174"/>
      <c r="Q27" s="196"/>
    </row>
    <row r="28" spans="1:17" s="13" customFormat="1" ht="12.95" customHeight="1" thickBot="1">
      <c r="A28" s="19"/>
      <c r="B28" s="641"/>
      <c r="C28" s="329">
        <v>6</v>
      </c>
      <c r="D28" s="278"/>
      <c r="E28" s="278"/>
      <c r="F28" s="279"/>
      <c r="G28" s="225"/>
      <c r="H28" s="598"/>
      <c r="I28" s="598"/>
      <c r="J28" s="598"/>
      <c r="K28" s="598"/>
      <c r="L28" s="598"/>
      <c r="M28" s="55"/>
      <c r="N28" s="224"/>
      <c r="Q28" s="228"/>
    </row>
    <row r="29" spans="1:17" s="13" customFormat="1" ht="12.95" customHeight="1" thickBot="1">
      <c r="A29" s="19"/>
      <c r="B29" s="641"/>
      <c r="C29" s="330">
        <v>7</v>
      </c>
      <c r="D29" s="278"/>
      <c r="E29" s="278"/>
      <c r="F29" s="279"/>
      <c r="G29" s="225"/>
      <c r="H29" s="598"/>
      <c r="I29" s="598"/>
      <c r="J29" s="598"/>
      <c r="K29" s="598"/>
      <c r="L29" s="598"/>
      <c r="M29" s="55"/>
      <c r="N29" s="224"/>
      <c r="Q29" s="228"/>
    </row>
    <row r="30" spans="1:17" s="13" customFormat="1" ht="12.95" customHeight="1" thickBot="1">
      <c r="A30" s="19"/>
      <c r="B30" s="641"/>
      <c r="C30" s="330">
        <v>8</v>
      </c>
      <c r="D30" s="278"/>
      <c r="E30" s="278"/>
      <c r="F30" s="279"/>
      <c r="G30" s="225"/>
      <c r="H30" s="598"/>
      <c r="I30" s="598"/>
      <c r="J30" s="598"/>
      <c r="K30" s="598"/>
      <c r="L30" s="598"/>
      <c r="M30" s="229"/>
      <c r="N30" s="224"/>
      <c r="Q30" s="228"/>
    </row>
    <row r="31" spans="1:17" s="13" customFormat="1" ht="12.95" customHeight="1" thickBot="1">
      <c r="A31" s="19"/>
      <c r="B31" s="642"/>
      <c r="C31" s="331">
        <v>9</v>
      </c>
      <c r="D31" s="278"/>
      <c r="E31" s="278"/>
      <c r="F31" s="279"/>
      <c r="G31" s="225"/>
      <c r="H31" s="598"/>
      <c r="I31" s="598"/>
      <c r="J31" s="598"/>
      <c r="K31" s="598"/>
      <c r="L31" s="598"/>
      <c r="M31" s="229"/>
      <c r="N31" s="224"/>
      <c r="Q31" s="196"/>
    </row>
    <row r="32" spans="1:17" s="13" customFormat="1" ht="12.95" customHeight="1" thickBot="1">
      <c r="A32" s="19"/>
      <c r="B32" s="640" t="s">
        <v>225</v>
      </c>
      <c r="C32" s="328">
        <v>1</v>
      </c>
      <c r="D32" s="278"/>
      <c r="E32" s="278"/>
      <c r="F32" s="279"/>
      <c r="G32" s="225"/>
      <c r="H32" s="598"/>
      <c r="I32" s="598"/>
      <c r="J32" s="598"/>
      <c r="K32" s="598"/>
      <c r="L32" s="598"/>
      <c r="M32" s="229"/>
      <c r="N32" s="224"/>
      <c r="Q32" s="230"/>
    </row>
    <row r="33" spans="1:17" s="13" customFormat="1" ht="13.5" customHeight="1" thickBot="1">
      <c r="A33" s="19"/>
      <c r="B33" s="641"/>
      <c r="C33" s="329">
        <v>2</v>
      </c>
      <c r="D33" s="278"/>
      <c r="E33" s="278"/>
      <c r="F33" s="279"/>
      <c r="G33" s="225"/>
      <c r="H33" s="598"/>
      <c r="I33" s="598"/>
      <c r="J33" s="598"/>
      <c r="K33" s="598"/>
      <c r="L33" s="598"/>
      <c r="M33" s="229"/>
      <c r="N33" s="224"/>
      <c r="Q33" s="231"/>
    </row>
    <row r="34" spans="1:17" s="13" customFormat="1" ht="12.95" customHeight="1" thickBot="1">
      <c r="A34" s="19"/>
      <c r="B34" s="641"/>
      <c r="C34" s="329">
        <v>3</v>
      </c>
      <c r="D34" s="278"/>
      <c r="E34" s="278"/>
      <c r="F34" s="279"/>
      <c r="G34" s="225"/>
      <c r="H34" s="598"/>
      <c r="I34" s="598"/>
      <c r="J34" s="598"/>
      <c r="K34" s="598"/>
      <c r="L34" s="598"/>
      <c r="M34" s="229"/>
      <c r="N34" s="224"/>
      <c r="Q34" s="232"/>
    </row>
    <row r="35" spans="1:17" s="13" customFormat="1" ht="12.95" customHeight="1" thickBot="1">
      <c r="A35" s="19"/>
      <c r="B35" s="641"/>
      <c r="C35" s="329">
        <v>4</v>
      </c>
      <c r="D35" s="278"/>
      <c r="E35" s="278"/>
      <c r="F35" s="279"/>
      <c r="G35" s="225"/>
      <c r="H35" s="598"/>
      <c r="I35" s="598"/>
      <c r="J35" s="598"/>
      <c r="K35" s="598"/>
      <c r="L35" s="598"/>
      <c r="M35" s="55"/>
      <c r="N35" s="224"/>
      <c r="Q35" s="233"/>
    </row>
    <row r="36" spans="1:17" s="13" customFormat="1" ht="12.95" customHeight="1" thickBot="1">
      <c r="A36" s="19"/>
      <c r="B36" s="641"/>
      <c r="C36" s="329">
        <v>5</v>
      </c>
      <c r="D36" s="278"/>
      <c r="E36" s="278"/>
      <c r="F36" s="279"/>
      <c r="G36" s="225"/>
      <c r="H36" s="598"/>
      <c r="I36" s="598"/>
      <c r="J36" s="598"/>
      <c r="K36" s="598"/>
      <c r="L36" s="598"/>
      <c r="M36" s="66"/>
      <c r="N36" s="174"/>
    </row>
    <row r="37" spans="1:17" s="13" customFormat="1" ht="12.95" customHeight="1" thickBot="1">
      <c r="A37" s="19"/>
      <c r="B37" s="641"/>
      <c r="C37" s="329">
        <v>6</v>
      </c>
      <c r="D37" s="278"/>
      <c r="E37" s="278"/>
      <c r="F37" s="279"/>
      <c r="G37" s="225"/>
      <c r="H37" s="598"/>
      <c r="I37" s="598"/>
      <c r="J37" s="598"/>
      <c r="K37" s="598"/>
      <c r="L37" s="598"/>
      <c r="M37" s="234"/>
      <c r="N37" s="174"/>
    </row>
    <row r="38" spans="1:17" s="13" customFormat="1" ht="12.95" customHeight="1" thickBot="1">
      <c r="A38" s="19"/>
      <c r="B38" s="641"/>
      <c r="C38" s="330">
        <v>7</v>
      </c>
      <c r="D38" s="278"/>
      <c r="E38" s="278"/>
      <c r="F38" s="279"/>
      <c r="G38" s="225"/>
      <c r="H38" s="598"/>
      <c r="I38" s="598"/>
      <c r="J38" s="598"/>
      <c r="K38" s="598"/>
      <c r="L38" s="598"/>
      <c r="M38" s="234"/>
      <c r="N38" s="174"/>
    </row>
    <row r="39" spans="1:17" s="21" customFormat="1" ht="12.95" customHeight="1" thickBot="1">
      <c r="A39" s="19"/>
      <c r="B39" s="641"/>
      <c r="C39" s="330">
        <v>8</v>
      </c>
      <c r="D39" s="278"/>
      <c r="E39" s="278"/>
      <c r="F39" s="279"/>
      <c r="G39" s="235"/>
      <c r="H39" s="598"/>
      <c r="I39" s="598"/>
      <c r="J39" s="598"/>
      <c r="K39" s="598"/>
      <c r="L39" s="598"/>
      <c r="M39" s="162"/>
      <c r="N39" s="174"/>
    </row>
    <row r="40" spans="1:17" s="21" customFormat="1" ht="12.95" customHeight="1" thickBot="1">
      <c r="A40" s="19"/>
      <c r="B40" s="642"/>
      <c r="C40" s="331">
        <v>9</v>
      </c>
      <c r="D40" s="278"/>
      <c r="E40" s="278"/>
      <c r="F40" s="279"/>
      <c r="G40" s="235"/>
      <c r="H40" s="598"/>
      <c r="I40" s="598"/>
      <c r="J40" s="598"/>
      <c r="K40" s="598"/>
      <c r="L40" s="598"/>
      <c r="M40" s="162"/>
      <c r="N40" s="174"/>
      <c r="P40" s="23"/>
    </row>
    <row r="41" spans="1:17" s="13" customFormat="1" ht="19.149999999999999" customHeight="1" thickBot="1">
      <c r="A41" s="19"/>
      <c r="B41" s="644" t="s">
        <v>53</v>
      </c>
      <c r="C41" s="645"/>
      <c r="D41" s="236" t="str">
        <f>IF(COUNTBLANK(D14:D40)=0,STDEVA(D14:D40),"")</f>
        <v/>
      </c>
      <c r="E41" s="236" t="str">
        <f>IF(COUNTBLANK(E14:E40)=0,STDEVA(E14:E40),"")</f>
        <v/>
      </c>
      <c r="F41" s="263" t="str">
        <f>IF(COUNTBLANK(F14:F40)=0,STDEVA(F14:F40),"")</f>
        <v/>
      </c>
      <c r="G41" s="237"/>
      <c r="H41" s="598"/>
      <c r="I41" s="598"/>
      <c r="J41" s="598"/>
      <c r="K41" s="598"/>
      <c r="L41" s="598"/>
      <c r="M41" s="66"/>
      <c r="N41" s="174"/>
    </row>
    <row r="42" spans="1:17" s="13" customFormat="1" ht="27.6" customHeight="1" thickBot="1">
      <c r="A42" s="19"/>
      <c r="B42" s="626" t="s">
        <v>213</v>
      </c>
      <c r="C42" s="627"/>
      <c r="D42" s="632" t="str">
        <f>IF(表紙!E12="選択してください","",IF(表紙!E12="なし","****",IF(COUNTBLANK(D41:F41)=0,AVERAGE(D41:F41),"")))</f>
        <v/>
      </c>
      <c r="E42" s="633"/>
      <c r="F42" s="634"/>
      <c r="G42" s="238"/>
      <c r="H42" s="56"/>
      <c r="I42" s="56"/>
      <c r="J42" s="226"/>
      <c r="K42" s="226"/>
      <c r="L42" s="239"/>
      <c r="M42" s="239"/>
      <c r="N42" s="240"/>
      <c r="Q42" s="21"/>
    </row>
    <row r="43" spans="1:17" s="13" customFormat="1" ht="2.25" customHeight="1">
      <c r="A43" s="19"/>
      <c r="B43" s="121"/>
      <c r="C43" s="173"/>
      <c r="D43" s="173"/>
      <c r="E43" s="173"/>
      <c r="F43" s="173"/>
      <c r="G43" s="173"/>
      <c r="H43" s="56"/>
      <c r="I43" s="56"/>
      <c r="J43" s="226"/>
      <c r="K43" s="226"/>
      <c r="L43" s="239"/>
      <c r="M43" s="239"/>
      <c r="N43" s="240"/>
      <c r="Q43" s="21"/>
    </row>
    <row r="44" spans="1:17" s="13" customFormat="1" ht="12.95" customHeight="1">
      <c r="A44" s="19"/>
      <c r="B44" s="66" t="s">
        <v>134</v>
      </c>
      <c r="C44" s="66"/>
      <c r="D44" s="66"/>
      <c r="E44" s="66"/>
      <c r="F44" s="66" t="s">
        <v>135</v>
      </c>
      <c r="G44" s="66"/>
      <c r="H44" s="56"/>
      <c r="I44" s="56"/>
      <c r="K44" s="239" t="s">
        <v>136</v>
      </c>
      <c r="M44" s="239"/>
      <c r="N44" s="240"/>
      <c r="Q44" s="21"/>
    </row>
    <row r="45" spans="1:17" s="13" customFormat="1" ht="12.95" customHeight="1">
      <c r="A45" s="19"/>
      <c r="B45" s="66"/>
      <c r="C45" s="66"/>
      <c r="D45" s="66"/>
      <c r="E45" s="66"/>
      <c r="F45" s="66"/>
      <c r="G45" s="66"/>
      <c r="H45" s="66"/>
      <c r="I45" s="66"/>
      <c r="J45" s="66"/>
      <c r="K45" s="66"/>
      <c r="L45" s="66"/>
      <c r="M45" s="66"/>
      <c r="N45" s="174"/>
      <c r="Q45" s="21"/>
    </row>
    <row r="46" spans="1:17" s="13" customFormat="1" ht="12.95" customHeight="1">
      <c r="A46" s="19"/>
      <c r="B46" s="66"/>
      <c r="C46" s="64"/>
      <c r="D46" s="173"/>
      <c r="E46" s="173"/>
      <c r="F46" s="56"/>
      <c r="G46" s="56"/>
      <c r="H46" s="56"/>
      <c r="I46" s="56"/>
      <c r="J46" s="241"/>
      <c r="K46" s="241"/>
      <c r="L46" s="242"/>
      <c r="M46" s="242"/>
      <c r="N46" s="224"/>
    </row>
    <row r="47" spans="1:17" s="13" customFormat="1" ht="12.95" customHeight="1">
      <c r="A47" s="19"/>
      <c r="B47" s="66"/>
      <c r="C47" s="64"/>
      <c r="D47" s="173"/>
      <c r="E47" s="173"/>
      <c r="F47" s="56"/>
      <c r="G47" s="56"/>
      <c r="H47" s="56"/>
      <c r="I47" s="56"/>
      <c r="J47" s="241"/>
      <c r="K47" s="241"/>
      <c r="L47" s="242"/>
      <c r="M47" s="242"/>
      <c r="N47" s="224"/>
    </row>
    <row r="48" spans="1:17" s="13" customFormat="1" ht="12.95" customHeight="1">
      <c r="A48" s="19"/>
      <c r="B48" s="66"/>
      <c r="C48" s="64"/>
      <c r="D48" s="173"/>
      <c r="E48" s="173"/>
      <c r="F48" s="56"/>
      <c r="G48" s="56"/>
      <c r="H48" s="56"/>
      <c r="I48" s="56"/>
      <c r="J48" s="241"/>
      <c r="K48" s="241"/>
      <c r="L48" s="242"/>
      <c r="M48" s="242"/>
      <c r="N48" s="224"/>
    </row>
    <row r="49" spans="1:14" s="13" customFormat="1" ht="12.95" customHeight="1">
      <c r="A49" s="19"/>
      <c r="B49" s="66"/>
      <c r="C49" s="64"/>
      <c r="D49" s="173"/>
      <c r="E49" s="173"/>
      <c r="F49" s="56"/>
      <c r="G49" s="56"/>
      <c r="H49" s="56"/>
      <c r="I49" s="56"/>
      <c r="J49" s="241"/>
      <c r="K49" s="241"/>
      <c r="L49" s="242"/>
      <c r="M49" s="242"/>
      <c r="N49" s="224"/>
    </row>
    <row r="50" spans="1:14" s="13" customFormat="1" ht="12.95" customHeight="1">
      <c r="A50" s="19"/>
      <c r="B50" s="66"/>
      <c r="C50" s="56"/>
      <c r="D50" s="173"/>
      <c r="E50" s="173"/>
      <c r="F50" s="173"/>
      <c r="G50" s="173"/>
      <c r="H50" s="66"/>
      <c r="I50" s="66"/>
      <c r="J50" s="66"/>
      <c r="K50" s="66"/>
      <c r="L50" s="66"/>
      <c r="M50" s="66"/>
      <c r="N50" s="174"/>
    </row>
    <row r="51" spans="1:14" s="13" customFormat="1" ht="12.95" customHeight="1">
      <c r="A51" s="19"/>
      <c r="B51" s="66"/>
      <c r="C51" s="66"/>
      <c r="D51" s="66"/>
      <c r="E51" s="66"/>
      <c r="F51" s="66"/>
      <c r="G51" s="66"/>
      <c r="H51" s="66"/>
      <c r="I51" s="66"/>
      <c r="J51" s="56"/>
      <c r="K51" s="56"/>
      <c r="L51" s="173"/>
      <c r="M51" s="173"/>
      <c r="N51" s="243"/>
    </row>
    <row r="52" spans="1:14" s="13" customFormat="1" ht="12.95" customHeight="1">
      <c r="A52" s="19"/>
      <c r="B52" s="66"/>
      <c r="C52" s="55"/>
      <c r="D52" s="173"/>
      <c r="E52" s="173"/>
      <c r="F52" s="173"/>
      <c r="G52" s="173"/>
      <c r="H52" s="173"/>
      <c r="I52" s="173"/>
      <c r="J52" s="56"/>
      <c r="K52" s="56"/>
      <c r="L52" s="138"/>
      <c r="M52" s="138"/>
      <c r="N52" s="243"/>
    </row>
    <row r="53" spans="1:14" s="13" customFormat="1" ht="12.95" customHeight="1">
      <c r="A53" s="19"/>
      <c r="B53" s="66"/>
      <c r="C53" s="66"/>
      <c r="D53" s="66"/>
      <c r="E53" s="66"/>
      <c r="F53" s="66"/>
      <c r="G53" s="66"/>
      <c r="H53" s="66"/>
      <c r="I53" s="66"/>
      <c r="J53" s="66"/>
      <c r="K53" s="66"/>
      <c r="L53" s="66"/>
      <c r="M53" s="66"/>
      <c r="N53" s="174"/>
    </row>
    <row r="54" spans="1:14" s="13" customFormat="1" ht="12.95" customHeight="1">
      <c r="A54" s="19"/>
      <c r="B54" s="66"/>
      <c r="C54" s="66"/>
      <c r="D54" s="66"/>
      <c r="E54" s="66"/>
      <c r="F54" s="66"/>
      <c r="G54" s="66"/>
      <c r="H54" s="66"/>
      <c r="I54" s="66"/>
      <c r="J54" s="66"/>
      <c r="K54" s="66"/>
      <c r="L54" s="66"/>
      <c r="M54" s="66"/>
      <c r="N54" s="174"/>
    </row>
    <row r="55" spans="1:14" ht="12.95" customHeight="1">
      <c r="A55" s="74"/>
      <c r="B55" s="66"/>
      <c r="C55" s="66"/>
      <c r="D55" s="66"/>
      <c r="E55" s="66"/>
      <c r="F55" s="66"/>
      <c r="G55" s="66"/>
      <c r="H55" s="66"/>
      <c r="I55" s="66"/>
      <c r="J55" s="66"/>
      <c r="K55" s="66"/>
      <c r="L55" s="66"/>
      <c r="M55" s="66"/>
      <c r="N55" s="174"/>
    </row>
    <row r="56" spans="1:14" s="13" customFormat="1" ht="12.95" customHeight="1">
      <c r="A56" s="19"/>
      <c r="B56" s="66"/>
      <c r="C56" s="66"/>
      <c r="D56" s="66"/>
      <c r="E56" s="66"/>
      <c r="F56" s="66"/>
      <c r="G56" s="66"/>
      <c r="H56" s="66"/>
      <c r="I56" s="66"/>
      <c r="J56" s="66"/>
      <c r="K56" s="66"/>
      <c r="L56" s="66"/>
      <c r="M56" s="66"/>
      <c r="N56" s="174"/>
    </row>
    <row r="57" spans="1:14" s="13" customFormat="1" ht="18" customHeight="1" thickBot="1">
      <c r="A57" s="78"/>
      <c r="B57" s="244"/>
      <c r="C57" s="244"/>
      <c r="D57" s="244"/>
      <c r="E57" s="244"/>
      <c r="F57" s="244"/>
      <c r="G57" s="244"/>
      <c r="H57" s="244"/>
      <c r="I57" s="244"/>
      <c r="J57" s="244"/>
      <c r="K57" s="244"/>
      <c r="L57" s="244"/>
      <c r="M57" s="244"/>
      <c r="N57" s="245"/>
    </row>
    <row r="58" spans="1:14" ht="9.6" customHeight="1"/>
  </sheetData>
  <sheetProtection password="89E8" sheet="1" objects="1" scenarios="1" selectLockedCells="1"/>
  <mergeCells count="27">
    <mergeCell ref="B42:C42"/>
    <mergeCell ref="C12:C13"/>
    <mergeCell ref="B12:B13"/>
    <mergeCell ref="D42:F42"/>
    <mergeCell ref="B5:C7"/>
    <mergeCell ref="B32:B40"/>
    <mergeCell ref="B10:F10"/>
    <mergeCell ref="B23:B31"/>
    <mergeCell ref="F5:G7"/>
    <mergeCell ref="B14:B22"/>
    <mergeCell ref="B41:C41"/>
    <mergeCell ref="G10:L10"/>
    <mergeCell ref="H12:L41"/>
    <mergeCell ref="D12:F12"/>
    <mergeCell ref="I5:J7"/>
    <mergeCell ref="A2:N2"/>
    <mergeCell ref="B3:N3"/>
    <mergeCell ref="B4:E4"/>
    <mergeCell ref="H4:N4"/>
    <mergeCell ref="F4:G4"/>
    <mergeCell ref="M5:N5"/>
    <mergeCell ref="M6:N6"/>
    <mergeCell ref="M7:N7"/>
    <mergeCell ref="L5:L7"/>
    <mergeCell ref="D5:E5"/>
    <mergeCell ref="D6:E6"/>
    <mergeCell ref="D7:E7"/>
  </mergeCells>
  <phoneticPr fontId="3"/>
  <pageMargins left="0.78740157480314965" right="0.51181102362204722" top="0.78740157480314965" bottom="0.39370078740157483" header="0.19685039370078741" footer="0.19685039370078741"/>
  <pageSetup paperSize="9" orientation="portrait" r:id="rId1"/>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1.定格消費電力</vt:lpstr>
      <vt:lpstr>2.熱効率</vt:lpstr>
      <vt:lpstr>3.立上り性能</vt:lpstr>
      <vt:lpstr>4.調理能力</vt:lpstr>
      <vt:lpstr>5.消費電力量</vt:lpstr>
      <vt:lpstr>6.均一性(1)</vt:lpstr>
      <vt:lpstr>6.均一性(2)</vt:lpstr>
      <vt:lpstr>'1.定格消費電力'!Print_Area</vt:lpstr>
      <vt:lpstr>'2.熱効率'!Print_Area</vt:lpstr>
      <vt:lpstr>'3.立上り性能'!Print_Area</vt:lpstr>
      <vt:lpstr>'4.調理能力'!Print_Area</vt:lpstr>
      <vt:lpstr>'5.消費電力量'!Print_Area</vt:lpstr>
      <vt:lpstr>'6.均一性(1)'!Print_Area</vt:lpstr>
      <vt:lpstr>'6.均一性(2)'!Print_Area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2016-02-10T13:07:36Z</dcterms:created>
  <dcterms:modified xsi:type="dcterms:W3CDTF">2017-03-02T02:51:30Z</dcterms:modified>
</cp:coreProperties>
</file>